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17\proyectos2\1185_21_ESP_D_ATMV MAPA CONCESIONAL\III-ELABORACION\7. INFORMES METROBUS\"/>
    </mc:Choice>
  </mc:AlternateContent>
  <xr:revisionPtr revIDLastSave="0" documentId="13_ncr:1_{0647DA60-590F-4D9E-B020-ADB5DD022B56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Índex" sheetId="36" r:id="rId1"/>
    <sheet name="Dades generals - 2020" sheetId="33" r:id="rId2"/>
    <sheet name="Dades per operadors" sheetId="31" r:id="rId3"/>
    <sheet name="Dades per línies" sheetId="30" r:id="rId4"/>
    <sheet name="Bo Sanitari" sheetId="37" r:id="rId5"/>
    <sheet name="Gráfiques - 2020" sheetId="35" r:id="rId6"/>
    <sheet name="Evolució per títols" sheetId="12" r:id="rId7"/>
    <sheet name="Evolució per zones" sheetId="32" r:id="rId8"/>
    <sheet name="Impacte Covid-19" sheetId="38" r:id="rId9"/>
    <sheet name="Gráfiques evolució" sheetId="34" r:id="rId10"/>
  </sheets>
  <definedNames>
    <definedName name="__shared_10_0_0">SUM(#REF!)</definedName>
    <definedName name="__shared_10_1_0">+#REF!*#REF!</definedName>
    <definedName name="__shared_10_10_0">SUM(#REF!)</definedName>
    <definedName name="__shared_10_11_0">SUM(#REF!)</definedName>
    <definedName name="__shared_10_12_0">SUM(#REF!)</definedName>
    <definedName name="__shared_10_13_0">SUM(#REF!)</definedName>
    <definedName name="__shared_10_14_0">SUM(#REF!)</definedName>
    <definedName name="__shared_10_15_0">SUM(#REF!)</definedName>
    <definedName name="__shared_10_16_0">SUM(#REF!)</definedName>
    <definedName name="__shared_10_17_0">SUM(#REF!)</definedName>
    <definedName name="__shared_10_18_0">+#REF!+#REF!+#REF!+#REF!</definedName>
    <definedName name="__shared_10_19_0">+#REF!+#REF!+#REF!+#REF!</definedName>
    <definedName name="__shared_10_20_0">SUM(#REF!)</definedName>
    <definedName name="__shared_10_21_0">SUM(#REF!)</definedName>
    <definedName name="__shared_10_3_0">+#REF!*#REF!</definedName>
    <definedName name="__shared_10_30_0">SUM(#REF!)</definedName>
    <definedName name="__shared_10_31_0">SUM(#REF!)</definedName>
    <definedName name="__shared_10_32_0">+#REF!*#REF!</definedName>
    <definedName name="__shared_10_34_0">SUM(#REF!)</definedName>
    <definedName name="__shared_10_41_0">SUM(#REF!)</definedName>
    <definedName name="__shared_10_42_0">SUM(#REF!)</definedName>
    <definedName name="__shared_10_45_0">+#REF!*#REF!*0.5</definedName>
    <definedName name="__shared_10_47_0">SUM(#REF!)</definedName>
    <definedName name="__shared_10_5_0">+#REF!*#REF!</definedName>
    <definedName name="__shared_10_56_0">SUM(#REF!)</definedName>
    <definedName name="__shared_10_57_0">SUM(#REF!)</definedName>
    <definedName name="__shared_10_6_0">SUM(#REF!)</definedName>
    <definedName name="__shared_10_62_0">SUM(#REF!)</definedName>
    <definedName name="__shared_10_63_0">SUM(#REF!)</definedName>
    <definedName name="__shared_10_64_0">SUM(#REF!)</definedName>
    <definedName name="__shared_10_65_0">+#REF!+#REF!+#REF!+#REF!</definedName>
    <definedName name="__shared_10_66_0">+#REF!+#REF!+#REF!+#REF!</definedName>
    <definedName name="__shared_10_7_0">SUM(#REF!)</definedName>
    <definedName name="__shared_10_75_0">SUM(#REF!)</definedName>
    <definedName name="__shared_10_76_0">SUM(#REF!)</definedName>
    <definedName name="__shared_10_77_0">+#REF!*#REF!</definedName>
    <definedName name="__shared_10_79_0">SUM(#REF!)</definedName>
    <definedName name="__shared_10_8_0">SUM(#REF!)</definedName>
    <definedName name="__shared_10_86_0">SUM(#REF!)</definedName>
    <definedName name="__shared_10_9_0">SUM(#REF!)</definedName>
    <definedName name="__shared_10_91_0">+#REF!+#REF!+#REF!+#REF!</definedName>
    <definedName name="__shared_10_92_0">SUM(#REF!)</definedName>
    <definedName name="__shared_10_93_0">SUM(#REF!)</definedName>
    <definedName name="__shared_10_94_0">SUM(#REF!)</definedName>
    <definedName name="__shared_10_95_0">SUM(#REF!)</definedName>
    <definedName name="__shared_11_0_0">+#REF!*#REF!</definedName>
    <definedName name="__shared_11_1_0">+#REF!*16</definedName>
    <definedName name="__shared_11_10_0">+#REF!*#REF!</definedName>
    <definedName name="__shared_11_11_0">+#REF!*16</definedName>
    <definedName name="__shared_11_12_0">+#REF!*#REF!</definedName>
    <definedName name="__shared_11_13_0">+#REF!*16</definedName>
    <definedName name="__shared_11_2_0">+#REF!</definedName>
    <definedName name="__shared_11_3_0">+#REF!*#REF!</definedName>
    <definedName name="__shared_11_4_0">+#REF!*16</definedName>
    <definedName name="__shared_11_5_0">1.0244*1.023</definedName>
    <definedName name="__shared_11_6_0">+#REF!*#REF!</definedName>
    <definedName name="__shared_11_7_0">+#REF!*16</definedName>
    <definedName name="__shared_11_8_0">+#REF!*#REF!</definedName>
    <definedName name="__shared_11_9_0">+#REF!*16</definedName>
    <definedName name="__shared_12_16_0">+#REF!+#REF!+#REF!+#REF!+#REF!+#REF!</definedName>
    <definedName name="__shared_12_17_0">+#REF!+#REF!+#REF!+#REF!+#REF!+#REF!</definedName>
    <definedName name="__shared_12_18_0">+#REF!+#REF!+#REF!+#REF!+#REF!+#REF!</definedName>
    <definedName name="__shared_13_1_0">SUM(#REF!)</definedName>
    <definedName name="__shared_13_11_0">+#REF!/#REF!</definedName>
    <definedName name="__shared_13_13_0">#REF!+#REF!+#REF!+#REF!+#REF!+#REF!</definedName>
    <definedName name="__shared_13_14_0">#REF!+#REF!+#REF!+#REF!+#REF!+#REF!</definedName>
    <definedName name="__shared_13_15_0">#REF!+#REF!+#REF!+#REF!+#REF!+#REF!</definedName>
    <definedName name="__shared_13_16_0">#REF!+#REF!+#REF!+#REF!+#REF!+#REF!</definedName>
    <definedName name="__shared_13_17_0">#REF!+#REF!+#REF!+#REF!+#REF!+#REF!</definedName>
    <definedName name="__shared_13_18_0">#REF!+#REF!+#REF!+#REF!+#REF!+#REF!</definedName>
    <definedName name="__shared_13_19_0">#REF!+#REF!+#REF!+#REF!+#REF!+#REF!</definedName>
    <definedName name="__shared_13_20_0">#REF!+#REF!+#REF!+#REF!+#REF!+#REF!</definedName>
    <definedName name="__shared_13_21_0">+#REF!/#REF!</definedName>
    <definedName name="__shared_13_22_0">1-#REF!</definedName>
    <definedName name="__shared_13_24_0">SUM(#REF!)</definedName>
    <definedName name="__shared_13_28_0">SUM(#REF!)</definedName>
    <definedName name="__shared_13_3_0">SUM(#REF!)</definedName>
    <definedName name="__shared_13_30_0">+#REF!/(#REF!+#REF!+#REF!+#REF!)</definedName>
    <definedName name="__shared_13_31_0">+#REF!/(#REF!+#REF!+#REF!+#REF!)</definedName>
    <definedName name="__shared_13_32_0">+#REF!/(#REF!+#REF!+#REF!+#REF!)</definedName>
    <definedName name="__shared_13_33_0">+#REF!/(#REF!+#REF!+#REF!+#REF!)</definedName>
    <definedName name="__shared_13_34_0">SUM(#REF!)</definedName>
    <definedName name="__shared_13_36_0">+#REF!+#REF!+#REF!</definedName>
    <definedName name="__shared_13_37_0">+#REF!+#REF!+#REF!</definedName>
    <definedName name="__shared_13_38_0">+#REF!+#REF!+#REF!</definedName>
    <definedName name="__shared_13_39_0">+#REF!+#REF!</definedName>
    <definedName name="__shared_13_40_0">+#REF!+#REF!</definedName>
    <definedName name="__shared_13_41_0">+#REF!+#REF!</definedName>
    <definedName name="__shared_13_42_0">+#REF!+#REF!</definedName>
    <definedName name="__shared_13_6_0">SUM(#REF!)</definedName>
    <definedName name="__shared_13_8_0">SUM(#REF!)</definedName>
    <definedName name="__shared_13_9_0">SUM(#REF!)</definedName>
    <definedName name="__shared_16_0_0">SUM(#REF!)</definedName>
    <definedName name="__shared_16_1_0">SUM(#REF!)</definedName>
    <definedName name="__shared_16_10_0">SUM(#REF!)</definedName>
    <definedName name="__shared_16_11_0">SUM(#REF!)</definedName>
    <definedName name="__shared_16_12_0">SUM(#REF!)</definedName>
    <definedName name="__shared_16_13_0">SUM(#REF!)</definedName>
    <definedName name="__shared_16_14_0">SUM(#REF!)</definedName>
    <definedName name="__shared_16_15_0">+#REF!-#REF!</definedName>
    <definedName name="__shared_16_16_0">+#REF!-#REF!</definedName>
    <definedName name="__shared_16_17_0">+#REF!-#REF!</definedName>
    <definedName name="__shared_16_18_0">+#REF!-#REF!</definedName>
    <definedName name="__shared_16_2_0">SUM(#REF!)</definedName>
    <definedName name="__shared_16_3_0">SUM(#REF!)</definedName>
    <definedName name="__shared_16_4_0">SUM(#REF!)</definedName>
    <definedName name="__shared_16_5_0">SUM(#REF!)</definedName>
    <definedName name="__shared_16_6_0">SUM(#REF!)</definedName>
    <definedName name="__shared_16_7_0">SUM(#REF!)</definedName>
    <definedName name="__shared_16_8_0">SUM(#REF!)</definedName>
    <definedName name="__shared_16_9_0">SUM(#REF!)</definedName>
    <definedName name="__shared_2_0_0">SUM(#REF!)</definedName>
    <definedName name="__shared_2_1_0">SUM(#REF!)</definedName>
    <definedName name="__shared_2_10_0">SUM(#REF!)</definedName>
    <definedName name="__shared_2_100_0">+#REF!*#REF!</definedName>
    <definedName name="__shared_2_101_0">SUM(#REF!)</definedName>
    <definedName name="__shared_2_102_0">SUM(#REF!)</definedName>
    <definedName name="__shared_2_103_0">+#REF!*#REF!</definedName>
    <definedName name="__shared_2_104_0">+#REF!*#REF!</definedName>
    <definedName name="__shared_2_105_0">+#REF!*#REF!</definedName>
    <definedName name="__shared_2_106_0">+#REF!*#REF!</definedName>
    <definedName name="__shared_2_107_0">+#REF!*#REF!</definedName>
    <definedName name="__shared_2_108_0">+#REF!*#REF!</definedName>
    <definedName name="__shared_2_109_0">+#REF!*#REF!</definedName>
    <definedName name="__shared_2_11_0">SUM(#REF!)</definedName>
    <definedName name="__shared_2_110_0">+#REF!*#REF!</definedName>
    <definedName name="__shared_2_111_0">+#REF!*#REF!</definedName>
    <definedName name="__shared_2_112_0">+#REF!*#REF!</definedName>
    <definedName name="__shared_2_113_0">+#REF!*#REF!</definedName>
    <definedName name="__shared_2_114_0">SUM(#REF!)</definedName>
    <definedName name="__shared_2_115_0">+#REF!*#REF!</definedName>
    <definedName name="__shared_2_116_0">+#REF!*#REF!</definedName>
    <definedName name="__shared_2_117_0">+#REF!*#REF!</definedName>
    <definedName name="__shared_2_118_0">+#REF!*#REF!</definedName>
    <definedName name="__shared_2_119_0">SUM(#REF!)</definedName>
    <definedName name="__shared_2_12_0">SUM(#REF!)</definedName>
    <definedName name="__shared_2_120_0">SUM(#REF!)</definedName>
    <definedName name="__shared_2_121_0">+#REF!*#REF!</definedName>
    <definedName name="__shared_2_122_0">+#REF!*#REF!</definedName>
    <definedName name="__shared_2_123_0">SUM(#REF!)</definedName>
    <definedName name="__shared_2_124_0">+#REF!*#REF!</definedName>
    <definedName name="__shared_2_125_0">+#REF!*#REF!</definedName>
    <definedName name="__shared_2_126_0">+#REF!*#REF!</definedName>
    <definedName name="__shared_2_127_0">+#REF!*#REF!</definedName>
    <definedName name="__shared_2_128_0">+#REF!*#REF!</definedName>
    <definedName name="__shared_2_129_0">+#REF!*#REF!</definedName>
    <definedName name="__shared_2_13_0">SUM(#REF!)</definedName>
    <definedName name="__shared_2_130_0">+#REF!*#REF!</definedName>
    <definedName name="__shared_2_131_0">+#REF!*#REF!</definedName>
    <definedName name="__shared_2_132_0">+#REF!*#REF!</definedName>
    <definedName name="__shared_2_133_0">SUM(#REF!)</definedName>
    <definedName name="__shared_2_134_0">+#REF!*#REF!</definedName>
    <definedName name="__shared_2_135_0">+#REF!*#REF!</definedName>
    <definedName name="__shared_2_136_0">+#REF!*#REF!</definedName>
    <definedName name="__shared_2_137_0">+#REF!*#REF!</definedName>
    <definedName name="__shared_2_138_0">SUM(#REF!)</definedName>
    <definedName name="__shared_2_139_0">SUM(#REF!)</definedName>
    <definedName name="__shared_2_14_0">SUM(#REF!)</definedName>
    <definedName name="__shared_2_140_0">+#REF!*#REF!</definedName>
    <definedName name="__shared_2_141_0">+#REF!*#REF!</definedName>
    <definedName name="__shared_2_142_0">+#REF!*#REF!</definedName>
    <definedName name="__shared_2_143_0">+#REF!*#REF!</definedName>
    <definedName name="__shared_2_144_0">SUM(#REF!)</definedName>
    <definedName name="__shared_2_145_0">+#REF!*#REF!</definedName>
    <definedName name="__shared_2_146_0">+#REF!*#REF!</definedName>
    <definedName name="__shared_2_147_0">+#REF!*#REF!</definedName>
    <definedName name="__shared_2_148_0">+#REF!*#REF!</definedName>
    <definedName name="__shared_2_149_0">+#REF!*#REF!</definedName>
    <definedName name="__shared_2_15_0">SUM(#REF!)</definedName>
    <definedName name="__shared_2_150_0">+#REF!*#REF!</definedName>
    <definedName name="__shared_2_151_0">+#REF!*#REF!</definedName>
    <definedName name="__shared_2_152_0">SUM(#REF!)</definedName>
    <definedName name="__shared_2_153_0">+#REF!+#REF!+#REF!+#REF!+#REF!</definedName>
    <definedName name="__shared_2_154_0">+#REF!+#REF!+#REF!+#REF!+#REF!</definedName>
    <definedName name="__shared_2_155_0">SUM(#REF!)</definedName>
    <definedName name="__shared_2_156_0">SUM(#REF!)</definedName>
    <definedName name="__shared_2_157_0">+#REF!+#REF!+#REF!+#REF!+#REF!</definedName>
    <definedName name="__shared_2_158_0">+#REF!+#REF!+#REF!+#REF!+#REF!</definedName>
    <definedName name="__shared_2_159_0">+#REF!+#REF!+#REF!+#REF!+#REF!</definedName>
    <definedName name="__shared_2_16_0">SUM(#REF!)</definedName>
    <definedName name="__shared_2_160_0">+#REF!+#REF!+#REF!+#REF!+#REF!</definedName>
    <definedName name="__shared_2_161_0">+#REF!+#REF!+#REF!+#REF!+#REF!</definedName>
    <definedName name="__shared_2_162_0">+#REF!+#REF!+#REF!+#REF!+#REF!</definedName>
    <definedName name="__shared_2_163_0">+#REF!+#REF!+#REF!+#REF!+#REF!</definedName>
    <definedName name="__shared_2_164_0">+#REF!+#REF!+#REF!+#REF!+#REF!</definedName>
    <definedName name="__shared_2_165_0">+#REF!+#REF!+#REF!+#REF!+#REF!</definedName>
    <definedName name="__shared_2_166_0">SUM(#REF!)</definedName>
    <definedName name="__shared_2_17_0">SUM(#REF!)</definedName>
    <definedName name="__shared_2_18_0">SUM(#REF!)</definedName>
    <definedName name="__shared_2_19_0">+#REF!+#REF!+#REF!+#REF!+#REF!</definedName>
    <definedName name="__shared_2_2_0">SUM(#REF!)</definedName>
    <definedName name="__shared_2_20_0">SUM(#REF!)</definedName>
    <definedName name="__shared_2_21_0">+#REF!+#REF!+#REF!+#REF!+#REF!</definedName>
    <definedName name="__shared_2_22_0">SUM(#REF!)</definedName>
    <definedName name="__shared_2_23_0">+#REF!+#REF!+#REF!+#REF!+#REF!</definedName>
    <definedName name="__shared_2_24_0">+#REF!+#REF!+#REF!+#REF!+#REF!</definedName>
    <definedName name="__shared_2_25_0">+#REF!+#REF!+#REF!+#REF!+#REF!</definedName>
    <definedName name="__shared_2_26_0">+#REF!+#REF!+#REF!+#REF!+#REF!</definedName>
    <definedName name="__shared_2_27_0">+#REF!+#REF!+#REF!+#REF!+#REF!</definedName>
    <definedName name="__shared_2_28_0">+#REF!+#REF!+#REF!+#REF!+#REF!</definedName>
    <definedName name="__shared_2_29_0">+#REF!+#REF!+#REF!+#REF!+#REF!</definedName>
    <definedName name="__shared_2_3_0">SUM(#REF!)</definedName>
    <definedName name="__shared_2_30_0">+#REF!+#REF!+#REF!+#REF!+#REF!</definedName>
    <definedName name="__shared_2_31_0">+#REF!+#REF!+#REF!+#REF!+#REF!</definedName>
    <definedName name="__shared_2_32_0">SUM(#REF!)</definedName>
    <definedName name="__shared_2_34_0">+#REF!-#REF!-#REF!-#REF!</definedName>
    <definedName name="__shared_2_36_0">+#REF!-#REF!-#REF!-#REF!</definedName>
    <definedName name="__shared_2_4_0">SUM(#REF!)</definedName>
    <definedName name="__shared_2_40_0">+#REF!-#REF!-#REF!-#REF!</definedName>
    <definedName name="__shared_2_46_0">+#REF!-#REF!-#REF!-#REF!</definedName>
    <definedName name="__shared_2_5_0">SUM(#REF!)</definedName>
    <definedName name="__shared_2_51_0">+#REF!-#REF!-#REF!-#REF!</definedName>
    <definedName name="__shared_2_54_0">+#REF!-#REF!-#REF!-#REF!</definedName>
    <definedName name="__shared_2_57_0">+#REF!</definedName>
    <definedName name="__shared_2_58_0">+#REF!</definedName>
    <definedName name="__shared_2_59_0">+#REF!*#REF!</definedName>
    <definedName name="__shared_2_6_0">SUM(#REF!)</definedName>
    <definedName name="__shared_2_60_0">+#REF!*#REF!</definedName>
    <definedName name="__shared_2_61_0">+#REF!*#REF!</definedName>
    <definedName name="__shared_2_62_0">+#REF!*#REF!</definedName>
    <definedName name="__shared_2_63_0">SUM(#REF!)</definedName>
    <definedName name="__shared_2_64_0">SUM(#REF!)</definedName>
    <definedName name="__shared_2_65_0">+#REF!*#REF!</definedName>
    <definedName name="__shared_2_66_0">+#REF!*#REF!</definedName>
    <definedName name="__shared_2_67_0">SUM(#REF!)</definedName>
    <definedName name="__shared_2_68_0">+#REF!*#REF!</definedName>
    <definedName name="__shared_2_69_0">+#REF!*#REF!</definedName>
    <definedName name="__shared_2_7_0">SUM(#REF!)</definedName>
    <definedName name="__shared_2_70_0">+#REF!*#REF!</definedName>
    <definedName name="__shared_2_71_0">+#REF!*#REF!</definedName>
    <definedName name="__shared_2_72_0">+#REF!*#REF!</definedName>
    <definedName name="__shared_2_73_0">+#REF!*#REF!</definedName>
    <definedName name="__shared_2_74_0">+#REF!*#REF!</definedName>
    <definedName name="__shared_2_75_0">+#REF!*#REF!</definedName>
    <definedName name="__shared_2_76_0">+#REF!*#REF!</definedName>
    <definedName name="__shared_2_77_0">SUM(#REF!)</definedName>
    <definedName name="__shared_2_78_0">SUM(#REF!)</definedName>
    <definedName name="__shared_2_79_0">+#REF!*#REF!</definedName>
    <definedName name="__shared_2_8_0">SUM(#REF!)</definedName>
    <definedName name="__shared_2_80_0">+#REF!*#REF!</definedName>
    <definedName name="__shared_2_81_0">SUM(#REF!)</definedName>
    <definedName name="__shared_2_82_0">+#REF!*#REF!</definedName>
    <definedName name="__shared_2_83_0">SUM(#REF!)</definedName>
    <definedName name="__shared_2_84_0">+#REF!*#REF!</definedName>
    <definedName name="__shared_2_85_0">+#REF!*#REF!</definedName>
    <definedName name="__shared_2_86_0">+#REF!*#REF!</definedName>
    <definedName name="__shared_2_87_0">+#REF!*#REF!</definedName>
    <definedName name="__shared_2_88_0">+#REF!*#REF!</definedName>
    <definedName name="__shared_2_89_0">+#REF!*#REF!</definedName>
    <definedName name="__shared_2_9_0">SUM(#REF!)</definedName>
    <definedName name="__shared_2_90_0">+#REF!*#REF!</definedName>
    <definedName name="__shared_2_91_0">+#REF!*#REF!</definedName>
    <definedName name="__shared_2_92_0">+#REF!*#REF!</definedName>
    <definedName name="__shared_2_93_0">+#REF!*#REF!</definedName>
    <definedName name="__shared_2_94_0">+#REF!*#REF!</definedName>
    <definedName name="__shared_2_95_0">SUM(#REF!)</definedName>
    <definedName name="__shared_2_96_0">+#REF!*#REF!</definedName>
    <definedName name="__shared_2_97_0">+#REF!*#REF!</definedName>
    <definedName name="__shared_2_98_0">SUM(#REF!)</definedName>
    <definedName name="__shared_2_99_0">+#REF!*#REF!</definedName>
    <definedName name="__shared_3_0_0">SUM(#REF!)</definedName>
    <definedName name="__shared_3_1_0">SUM(#REF!)</definedName>
    <definedName name="__shared_3_10_0">SUM(#REF!)*0.9</definedName>
    <definedName name="__shared_3_11_0">SUM(#REF!)*0.9</definedName>
    <definedName name="__shared_3_12_0">SUM(#REF!)*0.9</definedName>
    <definedName name="__shared_3_13_0">SUM(#REF!)*0.9</definedName>
    <definedName name="__shared_3_14_0">SUM(#REF!)*0.9</definedName>
    <definedName name="__shared_3_15_0">SUM(#REF!)</definedName>
    <definedName name="__shared_3_2_0">SUM(#REF!)</definedName>
    <definedName name="__shared_3_3_0">SUM(#REF!)</definedName>
    <definedName name="__shared_3_4_0">SUM(#REF!)*0.9</definedName>
    <definedName name="__shared_3_5_0">SUM(#REF!)*0.9</definedName>
    <definedName name="__shared_3_6_0">SUM(#REF!)</definedName>
    <definedName name="__shared_3_7_0">SUM(#REF!)*0.9</definedName>
    <definedName name="__shared_3_8_0">SUM(#REF!)*0.9</definedName>
    <definedName name="__shared_3_9_0">SUM(#REF!)*0.9</definedName>
    <definedName name="__shared_4_101_0">+#REF!+#REF!</definedName>
    <definedName name="__shared_4_104_0">+#REF!+#REF!</definedName>
    <definedName name="__shared_4_106_0">+#REF!+#REF!</definedName>
    <definedName name="__shared_4_108_0">+#REF!+#REF!</definedName>
    <definedName name="__shared_4_11_0">SUM(#REF!)</definedName>
    <definedName name="__shared_4_110_0">+#REF!+#REF!</definedName>
    <definedName name="__shared_4_113_0">SUM(#REF!)</definedName>
    <definedName name="__shared_4_114_0">SUM(#REF!)</definedName>
    <definedName name="__shared_4_116_0">+#REF!</definedName>
    <definedName name="__shared_4_117_0">+#REF!</definedName>
    <definedName name="__shared_4_118_0">+#REF!</definedName>
    <definedName name="__shared_4_12_0">SUM(#REF!)</definedName>
    <definedName name="__shared_4_121_0">SUM(#REF!)</definedName>
    <definedName name="__shared_4_123_0">SUM(#REF!)</definedName>
    <definedName name="__shared_4_124_0">SUM(#REF!)</definedName>
    <definedName name="__shared_4_125_0">+#REF!*0.9</definedName>
    <definedName name="__shared_4_126_0">SUM(#REF!)</definedName>
    <definedName name="__shared_4_127_0">SUM(#REF!)</definedName>
    <definedName name="__shared_4_129_0">SUM(#REF!)</definedName>
    <definedName name="__shared_4_130_0">SUM(#REF!)</definedName>
    <definedName name="__shared_4_132_0">SUM(#REF!)</definedName>
    <definedName name="__shared_4_134_0">SUM(#REF!)</definedName>
    <definedName name="__shared_4_136_0">SUM(#REF!)</definedName>
    <definedName name="__shared_4_137_0">SUM(#REF!)</definedName>
    <definedName name="__shared_4_138_0">SUM(#REF!)</definedName>
    <definedName name="__shared_4_139_0">SUM(#REF!)</definedName>
    <definedName name="__shared_4_140_0">SUM(#REF!)</definedName>
    <definedName name="__shared_4_142_0">SUM(#REF!)</definedName>
    <definedName name="__shared_4_144_0">SUM(#REF!)</definedName>
    <definedName name="__shared_4_146_0">SUM(#REF!)+SUM(#REF!)</definedName>
    <definedName name="__shared_4_148_0">SUM(#REF!)</definedName>
    <definedName name="__shared_4_150_0">SUM(#REF!)</definedName>
    <definedName name="__shared_4_151_0">SUM(#REF!)</definedName>
    <definedName name="__shared_4_153_0">+#REF!/#REF!</definedName>
    <definedName name="__shared_4_154_0">+#REF!/#REF!</definedName>
    <definedName name="__shared_4_156_0">+#REF!/#REF!</definedName>
    <definedName name="__shared_4_158_0">+#REF!/#REF!</definedName>
    <definedName name="__shared_4_160_0">SUM(#REF!)</definedName>
    <definedName name="__shared_4_161_0">+#REF!/#REF!</definedName>
    <definedName name="__shared_4_164_0">+#REF!/#REF!</definedName>
    <definedName name="__shared_4_165_0">+#REF!/#REF!</definedName>
    <definedName name="__shared_4_166_0">+#REF!/#REF!</definedName>
    <definedName name="__shared_4_169_0">+#REF!/#REF!</definedName>
    <definedName name="__shared_4_171_0">+#REF!/#REF!</definedName>
    <definedName name="__shared_4_173_0">+#REF!/#REF!</definedName>
    <definedName name="__shared_4_175_0">+#REF!/#REF!</definedName>
    <definedName name="__shared_4_176_0">SUM(#REF!)</definedName>
    <definedName name="__shared_4_177_0">+#REF!/#REF!</definedName>
    <definedName name="__shared_4_179_0">+#REF!/#REF!</definedName>
    <definedName name="__shared_4_182_0">+#REF!/#REF!</definedName>
    <definedName name="__shared_4_183_0">+#REF!/#REF!</definedName>
    <definedName name="__shared_4_184_0">+#REF!/#REF!</definedName>
    <definedName name="__shared_4_185_0">SUM(#REF!)</definedName>
    <definedName name="__shared_4_186_0">+#REF!/#REF!</definedName>
    <definedName name="__shared_4_188_0">+#REF!/#REF!</definedName>
    <definedName name="__shared_4_189_0">(#REF!+#REF!)/#REF!</definedName>
    <definedName name="__shared_4_191_0">SUM(#REF!)</definedName>
    <definedName name="__shared_4_192_0">+#REF!/#REF!</definedName>
    <definedName name="__shared_4_194_0">+#REF!/#REF!</definedName>
    <definedName name="__shared_4_196_0">(#REF!+#REF!)/#REF!</definedName>
    <definedName name="__shared_4_198_0">(#REF!+#REF!)/#REF!</definedName>
    <definedName name="__shared_4_200_0">(#REF!+0.6*#REF!)/#REF!</definedName>
    <definedName name="__shared_4_202_0">(#REF!+#REF!/2)/#REF!</definedName>
    <definedName name="__shared_4_204_0">(#REF!+#REF!/3)/#REF!</definedName>
    <definedName name="__shared_4_205_0">SUM(#REF!)</definedName>
    <definedName name="__shared_4_210_0">+#REF!/#REF!</definedName>
    <definedName name="__shared_4_212_0">+#REF!/#REF!</definedName>
    <definedName name="__shared_4_217_0">SUM(#REF!)</definedName>
    <definedName name="__shared_4_39_0">+#REF!</definedName>
    <definedName name="__shared_4_40_0">+#REF!-#REF!</definedName>
    <definedName name="__shared_4_41_0">+(#REF!+#REF!+#REF!+#REF!+#REF!+#REF!+#REF!+#REF!+#REF!+#REF!+#REF!+#REF!+#REF!+#REF!+#REF!+#REF!+#REF!+#REF!+#REF!+#REF!+#REF!+#REF!+#REF!+#REF!+#REF!+#REF!+#REF!+#REF!+#REF!+#REF!+#REF!+#REF!+#REF!+#REF!+#REF!)+#REF!</definedName>
    <definedName name="__shared_4_424_0">SUM(#REF!)</definedName>
    <definedName name="__shared_4_434_0">SUM(#REF!)</definedName>
    <definedName name="__shared_4_44_0">#REF!+#REF!+#REF!+#REF!+#REF!+#REF!+#REF!+#REF!+#REF!+#REF!+#REF!</definedName>
    <definedName name="__shared_4_454_0">SUM(#REF!)</definedName>
    <definedName name="__shared_4_456_0">+#REF!+#REF!</definedName>
    <definedName name="__shared_4_459_0">SUM(#REF!)</definedName>
    <definedName name="__shared_4_46_0">SUM(#REF!)</definedName>
    <definedName name="__shared_4_47_0">+#REF!/#REF!</definedName>
    <definedName name="__shared_4_48_0">+#REF!/#REF!</definedName>
    <definedName name="__shared_4_49_0">+#REF!/#REF!</definedName>
    <definedName name="__shared_4_51_0">SUM(#REF!)</definedName>
    <definedName name="__shared_4_553_0">SUM(#REF!)</definedName>
    <definedName name="__shared_4_568_0">SUM(#REF!)</definedName>
    <definedName name="__shared_4_576_0">+#REF!+#REF!</definedName>
    <definedName name="__shared_4_640_0">SUM(#REF!)</definedName>
    <definedName name="__shared_4_648_0">SUM(#REF!)</definedName>
    <definedName name="__shared_4_691_0">SUM(#REF!)</definedName>
    <definedName name="__shared_4_699_0">+#REF!</definedName>
    <definedName name="__shared_4_707_0">SUM(#REF!)</definedName>
    <definedName name="__shared_4_72_0">SUM(#REF!)</definedName>
    <definedName name="__shared_4_729_0">SUM(#REF!)</definedName>
    <definedName name="__shared_4_73_0">SUM(#REF!)</definedName>
    <definedName name="__shared_4_774_0">+#REF!</definedName>
    <definedName name="__shared_4_775_0">SUM(#REF!)</definedName>
    <definedName name="__shared_4_783_0">SUM(#REF!)+#REF!+#REF!</definedName>
    <definedName name="__shared_4_784_0">SUM(#REF!)+#REF!+#REF!</definedName>
    <definedName name="__shared_4_785_0">#REF!+#REF!+#REF!+#REF!+#REF!+#REF!+#REF!+#REF!+#REF!+#REF!</definedName>
    <definedName name="__shared_4_786_0">SUM(#REF!)</definedName>
    <definedName name="__shared_4_787_0">#REF!+#REF!+#REF!+#REF!+#REF!+#REF!+#REF!+#REF!+#REF!+#REF!</definedName>
    <definedName name="__shared_4_788_0">#REF!+#REF!+#REF!+#REF!+#REF!+#REF!+#REF!+#REF!+#REF!+#REF!</definedName>
    <definedName name="__shared_4_789_0">SUM(#REF!)</definedName>
    <definedName name="__shared_4_790_0">+#REF!+#REF!+#REF!</definedName>
    <definedName name="__shared_4_791_0">SUM(#REF!)</definedName>
    <definedName name="__shared_4_792_0">+#REF!</definedName>
    <definedName name="__shared_4_793_0">SUM(#REF!)</definedName>
    <definedName name="__shared_4_794_0">SUM(#REF!)</definedName>
    <definedName name="__shared_4_795_0">SUM(#REF!)</definedName>
    <definedName name="__shared_4_796_0">SUM(#REF!)</definedName>
    <definedName name="__shared_4_797_0">+#REF!+#REF!+#REF!+#REF!+#REF!+#REF!+#REF!+#REF!+#REF!</definedName>
    <definedName name="__shared_4_798_0">SUM(#REF!)</definedName>
    <definedName name="__shared_4_799_0">+#REF!+#REF!+#REF!+#REF!+#REF!+#REF!+#REF!+#REF!+#REF!+#REF!</definedName>
    <definedName name="__shared_4_800_0">+#REF!+#REF!+#REF!+#REF!+#REF!+#REF!+#REF!+#REF!+#REF!+#REF!</definedName>
    <definedName name="__shared_4_801_0">+#REF!+#REF!+#REF!+#REF!+#REF!+#REF!+#REF!+#REF!+#REF!+#REF!+#REF!</definedName>
    <definedName name="__shared_4_802_0">+#REF!+#REF!+#REF!+#REF!+#REF!+#REF!+#REF!+#REF!+#REF!+#REF!</definedName>
    <definedName name="__shared_4_803_0">+#REF!+#REF!+#REF!+#REF!+#REF!+#REF!+#REF!+#REF!+#REF!+#REF!</definedName>
    <definedName name="__shared_4_804_0">+#REF!+#REF!+#REF!+#REF!+#REF!+#REF!+#REF!+#REF!+#REF!+#REF!</definedName>
    <definedName name="__shared_4_805_0">+#REF!+#REF!+#REF!</definedName>
    <definedName name="__shared_4_806_0">+#REF!+#REF!+#REF!+#REF!+#REF!+#REF!+#REF!+#REF!+#REF!+#REF!</definedName>
    <definedName name="__shared_4_807_0">+#REF!+#REF!</definedName>
    <definedName name="__shared_4_808_0">+#REF!+#REF!</definedName>
    <definedName name="__shared_4_809_0">SUM(#REF!)</definedName>
    <definedName name="__shared_4_810_0">+#REF!</definedName>
    <definedName name="__shared_4_811_0">SUM(#REF!)</definedName>
    <definedName name="__shared_4_812_0">+#REF!</definedName>
    <definedName name="__shared_4_813_0">SUM(#REF!)</definedName>
    <definedName name="__shared_4_814_0">+#REF!+#REF!+#REF!+#REF!</definedName>
    <definedName name="__shared_4_815_0">+#REF!+#REF!+#REF!+#REF!</definedName>
    <definedName name="__shared_4_816_0">SUM(#REF!)</definedName>
    <definedName name="__shared_4_817_0">+#REF!+#REF!+#REF!+#REF!</definedName>
    <definedName name="__shared_4_818_0">+#REF!+#REF!+#REF!+#REF!</definedName>
    <definedName name="__shared_4_819_0">+#REF!+#REF!+#REF!+#REF!</definedName>
    <definedName name="__shared_4_820_0">+#REF!+#REF!+#REF!+#REF!</definedName>
    <definedName name="__shared_4_821_0">#REF!+#REF!</definedName>
    <definedName name="__shared_4_822_0">#REF!+#REF!</definedName>
    <definedName name="__shared_4_823_0">#REF!+#REF!</definedName>
    <definedName name="__shared_4_824_0">#REF!+#REF!</definedName>
    <definedName name="__shared_4_825_0">#REF!+#REF!</definedName>
    <definedName name="__shared_4_826_0">#REF!+#REF!</definedName>
    <definedName name="__shared_4_827_0">#REF!+#REF!</definedName>
    <definedName name="__shared_4_828_0">SUM(#REF!)</definedName>
    <definedName name="__shared_4_829_0">+#REF!/(SUM(#REF!))</definedName>
    <definedName name="__shared_4_830_0">SUM(#REF!)*#REF!</definedName>
    <definedName name="__shared_4_831_0">+#REF!*1.02</definedName>
    <definedName name="__shared_4_85_0">SUM(#REF!)</definedName>
    <definedName name="__shared_4_86_0">+#REF!+#REF!</definedName>
    <definedName name="__shared_4_87_0">+#REF!+#REF!</definedName>
    <definedName name="__shared_4_88_0">SUM(#REF!)</definedName>
    <definedName name="__shared_4_9_0">SUM(#REF!)</definedName>
    <definedName name="__shared_4_90_0">+#REF!+#REF!</definedName>
    <definedName name="__shared_4_93_0">+#REF!+#REF!</definedName>
    <definedName name="__shared_4_95_0">+#REF!+#REF!</definedName>
    <definedName name="__shared_4_98_0">+#REF!+#REF!</definedName>
    <definedName name="__shared_5_0_0">SUM(#REF!)</definedName>
    <definedName name="__shared_5_1_0">SUM(#REF!)</definedName>
    <definedName name="__shared_5_10_0">SUM(#REF!)</definedName>
    <definedName name="__shared_5_11_0">SUM(#REF!)</definedName>
    <definedName name="__shared_5_12_0">SUM(#REF!)</definedName>
    <definedName name="__shared_5_13_0">+#REF!+#REF!+#REF!+#REF!</definedName>
    <definedName name="__shared_5_14_0">+#REF!+#REF!+#REF!+#REF!</definedName>
    <definedName name="__shared_5_15_0">SUM(#REF!)</definedName>
    <definedName name="__shared_5_16_0">+#REF!+#REF!+#REF!+#REF!</definedName>
    <definedName name="__shared_5_17_0">+#REF!+#REF!</definedName>
    <definedName name="__shared_5_18_0">+#REF!+#REF!</definedName>
    <definedName name="__shared_5_19_0">+#REF!+#REF!</definedName>
    <definedName name="__shared_5_2_0">SUM(#REF!)</definedName>
    <definedName name="__shared_5_20_0">#REF!</definedName>
    <definedName name="__shared_5_21_0">+#REF!+#REF!</definedName>
    <definedName name="__shared_5_22_0">+#REF!+#REF!</definedName>
    <definedName name="__shared_5_23_0">+#REF!+#REF!</definedName>
    <definedName name="__shared_5_24_0">+#REF!</definedName>
    <definedName name="__shared_5_25_0">+#REF!+#REF!</definedName>
    <definedName name="__shared_5_26_0">+#REF!+#REF!</definedName>
    <definedName name="__shared_5_27_0">+#REF!</definedName>
    <definedName name="__shared_5_28_0">+#REF!+#REF!+#REF!</definedName>
    <definedName name="__shared_5_29_0">+#REF!+#REF!+#REF!</definedName>
    <definedName name="__shared_5_3_0">SUM(#REF!)</definedName>
    <definedName name="__shared_5_30_0">+#REF!+#REF!+#REF!</definedName>
    <definedName name="__shared_5_31_0">SUM(#REF!)</definedName>
    <definedName name="__shared_5_4_0">SUM(#REF!)</definedName>
    <definedName name="__shared_5_48_0">SUM(#REF!)</definedName>
    <definedName name="__shared_5_5_0">SUM(#REF!)</definedName>
    <definedName name="__shared_5_51_0">SUM(#REF!)</definedName>
    <definedName name="__shared_5_54_0">SUM(#REF!)</definedName>
    <definedName name="__shared_5_57_0">SUM(#REF!)</definedName>
    <definedName name="__shared_5_58_0">+#REF!/#REF!</definedName>
    <definedName name="__shared_5_59_0">+#REF!/#REF!</definedName>
    <definedName name="__shared_5_6_0">+#REF!+#REF!</definedName>
    <definedName name="__shared_5_60_0">+#REF!/#REF!</definedName>
    <definedName name="__shared_5_61_0">+#REF!/#REF!</definedName>
    <definedName name="__shared_5_62_0">+#REF!/#REF!</definedName>
    <definedName name="__shared_5_63_0">+#REF!/#REF!</definedName>
    <definedName name="__shared_5_64_0">+#REF!/#REF!</definedName>
    <definedName name="__shared_5_65_0">(#REF!+#REF!)/#REF!</definedName>
    <definedName name="__shared_5_66_0">+#REF!/#REF!</definedName>
    <definedName name="__shared_5_67_0">+#REF!/#REF!</definedName>
    <definedName name="__shared_5_68_0">(#REF!+#REF!)/#REF!</definedName>
    <definedName name="__shared_5_69_0">+#REF!/#REF!</definedName>
    <definedName name="__shared_5_7_0">SUM(#REF!)</definedName>
    <definedName name="__shared_5_70_0">(#REF!+#REF!)/#REF!</definedName>
    <definedName name="__shared_5_8_0">SUM(#REF!)</definedName>
    <definedName name="__shared_5_9_0">SUM(#REF!)</definedName>
    <definedName name="__shared_6_0_0">SUM(#REF!)</definedName>
    <definedName name="__shared_6_1_0">SUM(#REF!)</definedName>
    <definedName name="__shared_6_10_0">SUM(#REF!)</definedName>
    <definedName name="__shared_6_100_0">+#REF!*#REF!</definedName>
    <definedName name="__shared_6_101_0">+#REF!*#REF!</definedName>
    <definedName name="__shared_6_102_0">+#REF!*#REF!</definedName>
    <definedName name="__shared_6_103_0">+#REF!*#REF!</definedName>
    <definedName name="__shared_6_104_0">+#REF!*#REF!</definedName>
    <definedName name="__shared_6_105_0">+#REF!*#REF!</definedName>
    <definedName name="__shared_6_106_0">+#REF!*#REF!</definedName>
    <definedName name="__shared_6_107_0">+#REF!*#REF!</definedName>
    <definedName name="__shared_6_108_0">+#REF!*#REF!</definedName>
    <definedName name="__shared_6_109_0">SUM(#REF!)</definedName>
    <definedName name="__shared_6_11_0">SUM(#REF!)</definedName>
    <definedName name="__shared_6_110_0">SUM(#REF!)</definedName>
    <definedName name="__shared_6_111_0">+#REF!*#REF!</definedName>
    <definedName name="__shared_6_112_0">+#REF!*#REF!</definedName>
    <definedName name="__shared_6_113_0">SUM(#REF!)</definedName>
    <definedName name="__shared_6_114_0">SUM(#REF!)</definedName>
    <definedName name="__shared_6_115_0">SUM(#REF!)</definedName>
    <definedName name="__shared_6_116_0">+#REF!*#REF!</definedName>
    <definedName name="__shared_6_117_0">+#REF!*#REF!</definedName>
    <definedName name="__shared_6_118_0">+#REF!*#REF!</definedName>
    <definedName name="__shared_6_119_0">+#REF!*#REF!</definedName>
    <definedName name="__shared_6_12_0">+#REF!/#REF!</definedName>
    <definedName name="__shared_6_120_0">+#REF!*#REF!</definedName>
    <definedName name="__shared_6_121_0">+#REF!*#REF!</definedName>
    <definedName name="__shared_6_122_0">+#REF!*#REF!</definedName>
    <definedName name="__shared_6_123_0">+#REF!*#REF!</definedName>
    <definedName name="__shared_6_124_0">+#REF!*#REF!</definedName>
    <definedName name="__shared_6_125_0">+#REF!*#REF!</definedName>
    <definedName name="__shared_6_126_0">+#REF!*#REF!</definedName>
    <definedName name="__shared_6_127_0">+#REF!*#REF!</definedName>
    <definedName name="__shared_6_128_0">+#REF!*#REF!</definedName>
    <definedName name="__shared_6_129_0">+#REF!*#REF!</definedName>
    <definedName name="__shared_6_13_0">SUM(#REF!)</definedName>
    <definedName name="__shared_6_130_0">+#REF!*#REF!</definedName>
    <definedName name="__shared_6_131_0">+#REF!*#REF!</definedName>
    <definedName name="__shared_6_132_0">+#REF!*#REF!</definedName>
    <definedName name="__shared_6_133_0">+#REF!*#REF!</definedName>
    <definedName name="__shared_6_134_0">+#REF!*#REF!</definedName>
    <definedName name="__shared_6_135_0">+#REF!*#REF!</definedName>
    <definedName name="__shared_6_136_0">SUM(#REF!)</definedName>
    <definedName name="__shared_6_137_0">SUM(#REF!)</definedName>
    <definedName name="__shared_6_138_0">+#REF!*#REF!</definedName>
    <definedName name="__shared_6_139_0">+#REF!*#REF!</definedName>
    <definedName name="__shared_6_14_0">SUM(#REF!)</definedName>
    <definedName name="__shared_6_140_0">SUM(#REF!)</definedName>
    <definedName name="__shared_6_141_0">SUM(#REF!)</definedName>
    <definedName name="__shared_6_142_0">SUM(#REF!)</definedName>
    <definedName name="__shared_6_143_0">+#REF!*#REF!</definedName>
    <definedName name="__shared_6_144_0">+#REF!*#REF!</definedName>
    <definedName name="__shared_6_145_0">+#REF!*#REF!</definedName>
    <definedName name="__shared_6_146_0">+#REF!*#REF!</definedName>
    <definedName name="__shared_6_147_0">+#REF!*#REF!</definedName>
    <definedName name="__shared_6_148_0">+#REF!*#REF!</definedName>
    <definedName name="__shared_6_149_0">+#REF!*#REF!</definedName>
    <definedName name="__shared_6_15_0">SUM(#REF!)</definedName>
    <definedName name="__shared_6_150_0">+#REF!*#REF!</definedName>
    <definedName name="__shared_6_151_0">+#REF!*#REF!</definedName>
    <definedName name="__shared_6_152_0">+#REF!*#REF!</definedName>
    <definedName name="__shared_6_153_0">+#REF!*#REF!</definedName>
    <definedName name="__shared_6_154_0">+#REF!*#REF!</definedName>
    <definedName name="__shared_6_155_0">+#REF!*#REF!</definedName>
    <definedName name="__shared_6_156_0">+#REF!*#REF!</definedName>
    <definedName name="__shared_6_157_0">+#REF!*#REF!</definedName>
    <definedName name="__shared_6_158_0">+#REF!*#REF!</definedName>
    <definedName name="__shared_6_159_0">+#REF!*#REF!</definedName>
    <definedName name="__shared_6_16_0">SUM(#REF!)</definedName>
    <definedName name="__shared_6_160_0">+#REF!*#REF!</definedName>
    <definedName name="__shared_6_161_0">+#REF!*#REF!</definedName>
    <definedName name="__shared_6_162_0">+#REF!*#REF!</definedName>
    <definedName name="__shared_6_163_0">SUM(#REF!)</definedName>
    <definedName name="__shared_6_164_0">SUM(#REF!)</definedName>
    <definedName name="__shared_6_165_0">+#REF!+#REF!+#REF!+#REF!+#REF!</definedName>
    <definedName name="__shared_6_166_0">+#REF!+#REF!+#REF!+#REF!+#REF!</definedName>
    <definedName name="__shared_6_167_0">SUM(#REF!)</definedName>
    <definedName name="__shared_6_168_0">SUM(#REF!)</definedName>
    <definedName name="__shared_6_169_0">+#REF!+#REF!+#REF!+#REF!+#REF!</definedName>
    <definedName name="__shared_6_17_0">SUM(#REF!)</definedName>
    <definedName name="__shared_6_170_0">SUM(#REF!)</definedName>
    <definedName name="__shared_6_171_0">+#REF!+#REF!+#REF!+#REF!+#REF!</definedName>
    <definedName name="__shared_6_172_0">+#REF!+#REF!+#REF!+#REF!+#REF!</definedName>
    <definedName name="__shared_6_173_0">+#REF!+#REF!+#REF!+#REF!+#REF!</definedName>
    <definedName name="__shared_6_174_0">+#REF!+#REF!+#REF!+#REF!+#REF!</definedName>
    <definedName name="__shared_6_175_0">+#REF!+#REF!+#REF!+#REF!+#REF!</definedName>
    <definedName name="__shared_6_176_0">+#REF!+#REF!+#REF!+#REF!+#REF!</definedName>
    <definedName name="__shared_6_177_0">+#REF!+#REF!+#REF!+#REF!+#REF!</definedName>
    <definedName name="__shared_6_178_0">+#REF!+#REF!+#REF!+#REF!+#REF!</definedName>
    <definedName name="__shared_6_179_0">SUM(#REF!)</definedName>
    <definedName name="__shared_6_18_0">+#REF!/#REF!</definedName>
    <definedName name="__shared_6_180_0">SUM(#REF!)</definedName>
    <definedName name="__shared_6_181_0">+#REF!*#REF!/1.08</definedName>
    <definedName name="__shared_6_182_0">+#REF!*#REF!/1.08</definedName>
    <definedName name="__shared_6_183_0">SUM(#REF!)</definedName>
    <definedName name="__shared_6_184_0">SUM(#REF!)</definedName>
    <definedName name="__shared_6_185_0">+#REF!*#REF!/1.08</definedName>
    <definedName name="__shared_6_186_0">SUM(#REF!)</definedName>
    <definedName name="__shared_6_187_0">SUM(#REF!)</definedName>
    <definedName name="__shared_6_188_0">SUM(#REF!)</definedName>
    <definedName name="__shared_6_189_0">+#REF!/0.673</definedName>
    <definedName name="__shared_6_19_0">SUM(#REF!)</definedName>
    <definedName name="__shared_6_190_0">+#REF!-#REF!</definedName>
    <definedName name="__shared_6_2_0">SUM(#REF!)</definedName>
    <definedName name="__shared_6_20_0">SUM(#REF!)</definedName>
    <definedName name="__shared_6_21_0">SUM(#REF!)</definedName>
    <definedName name="__shared_6_22_0">+#REF!/#REF!</definedName>
    <definedName name="__shared_6_23_0">SUM(#REF!)</definedName>
    <definedName name="__shared_6_24_0">+#REF!+#REF!+#REF!+#REF!+#REF!</definedName>
    <definedName name="__shared_6_25_0">SUM(#REF!)</definedName>
    <definedName name="__shared_6_26_0">+#REF!+#REF!+#REF!+#REF!+#REF!</definedName>
    <definedName name="__shared_6_27_0">SUM(#REF!)</definedName>
    <definedName name="__shared_6_28_0">+#REF!+#REF!+#REF!+#REF!+#REF!</definedName>
    <definedName name="__shared_6_29_0">+#REF!+#REF!+#REF!+#REF!+#REF!</definedName>
    <definedName name="__shared_6_3_0">+#REF!/#REF!</definedName>
    <definedName name="__shared_6_30_0">+#REF!+#REF!+#REF!+#REF!+#REF!</definedName>
    <definedName name="__shared_6_31_0">+#REF!+#REF!+#REF!+#REF!+#REF!</definedName>
    <definedName name="__shared_6_32_0">+#REF!+#REF!+#REF!+#REF!+#REF!</definedName>
    <definedName name="__shared_6_33_0">+#REF!+#REF!+#REF!+#REF!+#REF!</definedName>
    <definedName name="__shared_6_34_0">+#REF!+#REF!+#REF!+#REF!+#REF!</definedName>
    <definedName name="__shared_6_35_0">+#REF!+#REF!+#REF!+#REF!+#REF!</definedName>
    <definedName name="__shared_6_36_0">+#REF!+#REF!+#REF!+#REF!+#REF!</definedName>
    <definedName name="__shared_6_37_0">SUM(#REF!)</definedName>
    <definedName name="__shared_6_39_0">+#REF!-#REF!-#REF!-#REF!</definedName>
    <definedName name="__shared_6_4_0">SUM(#REF!)</definedName>
    <definedName name="__shared_6_41_0">+#REF!-#REF!-#REF!-#REF!</definedName>
    <definedName name="__shared_6_49_0">+#REF!-#REF!-#REF!-#REF!</definedName>
    <definedName name="__shared_6_5_0">SUM(#REF!)</definedName>
    <definedName name="__shared_6_51_0">+#REF!-#REF!-#REF!-#REF!</definedName>
    <definedName name="__shared_6_54_0">+#REF!</definedName>
    <definedName name="__shared_6_55_0">+#REF!*#REF!</definedName>
    <definedName name="__shared_6_56_0">+#REF!*#REF!</definedName>
    <definedName name="__shared_6_57_0">SUM(#REF!)</definedName>
    <definedName name="__shared_6_58_0">SUM(#REF!)</definedName>
    <definedName name="__shared_6_59_0">SUM(#REF!)</definedName>
    <definedName name="__shared_6_6_0">SUM(#REF!)</definedName>
    <definedName name="__shared_6_60_0">SUM(#REF!)</definedName>
    <definedName name="__shared_6_61_0">+#REF!*#REF!</definedName>
    <definedName name="__shared_6_62_0">+#REF!*#REF!</definedName>
    <definedName name="__shared_6_63_0">+#REF!*#REF!</definedName>
    <definedName name="__shared_6_64_0">+#REF!*#REF!</definedName>
    <definedName name="__shared_6_65_0">+#REF!*#REF!</definedName>
    <definedName name="__shared_6_66_0">+#REF!*#REF!</definedName>
    <definedName name="__shared_6_67_0">+#REF!*#REF!</definedName>
    <definedName name="__shared_6_68_0">+#REF!*#REF!</definedName>
    <definedName name="__shared_6_69_0">+#REF!*#REF!</definedName>
    <definedName name="__shared_6_7_0">SUM(#REF!)</definedName>
    <definedName name="__shared_6_70_0">+#REF!*#REF!</definedName>
    <definedName name="__shared_6_71_0">+#REF!*#REF!</definedName>
    <definedName name="__shared_6_72_0">SUM(#REF!)</definedName>
    <definedName name="__shared_6_73_0">SUM(#REF!)</definedName>
    <definedName name="__shared_6_74_0">+#REF!*#REF!</definedName>
    <definedName name="__shared_6_75_0">+#REF!*#REF!</definedName>
    <definedName name="__shared_6_76_0">SUM(#REF!)</definedName>
    <definedName name="__shared_6_77_0">SUM(#REF!)</definedName>
    <definedName name="__shared_6_78_0">SUM(#REF!)</definedName>
    <definedName name="__shared_6_79_0">SUM(#REF!)</definedName>
    <definedName name="__shared_6_8_0">+#REF!/#REF!</definedName>
    <definedName name="__shared_6_80_0">+#REF!*#REF!</definedName>
    <definedName name="__shared_6_81_0">+#REF!*#REF!</definedName>
    <definedName name="__shared_6_82_0">+#REF!*#REF!</definedName>
    <definedName name="__shared_6_83_0">+#REF!*#REF!</definedName>
    <definedName name="__shared_6_84_0">+#REF!*#REF!</definedName>
    <definedName name="__shared_6_85_0">+#REF!*#REF!</definedName>
    <definedName name="__shared_6_86_0">+#REF!*#REF!</definedName>
    <definedName name="__shared_6_87_0">+#REF!*#REF!</definedName>
    <definedName name="__shared_6_88_0">+#REF!*#REF!</definedName>
    <definedName name="__shared_6_89_0">+#REF!*#REF!</definedName>
    <definedName name="__shared_6_9_0">SUM(#REF!)</definedName>
    <definedName name="__shared_6_90_0">+#REF!*#REF!</definedName>
    <definedName name="__shared_6_91_0">SUM(#REF!)</definedName>
    <definedName name="__shared_6_92_0">SUM(#REF!)</definedName>
    <definedName name="__shared_6_93_0">+#REF!*#REF!</definedName>
    <definedName name="__shared_6_94_0">+#REF!*#REF!</definedName>
    <definedName name="__shared_6_95_0">SUM(#REF!)</definedName>
    <definedName name="__shared_6_96_0">SUM(#REF!)</definedName>
    <definedName name="__shared_6_97_0">SUM(#REF!)</definedName>
    <definedName name="__shared_6_98_0">+#REF!*#REF!</definedName>
    <definedName name="__shared_6_99_0">+#REF!*#REF!</definedName>
    <definedName name="__shared_7_0_0">SUM(#REF!)</definedName>
    <definedName name="__shared_7_1_0">SUM(#REF!)</definedName>
    <definedName name="__shared_7_10_0">#REF!+#REF!+#REF!+#REF!+#REF!+#REF!</definedName>
    <definedName name="__shared_7_11_0">#REF!+#REF!+#REF!+#REF!+#REF!+#REF!</definedName>
    <definedName name="__shared_7_12_0">#REF!+#REF!+#REF!+#REF!+#REF!+#REF!</definedName>
    <definedName name="__shared_7_13_0">#REF!+#REF!+#REF!+#REF!+#REF!+#REF!</definedName>
    <definedName name="__shared_7_14_0">#REF!+#REF!+#REF!+#REF!+#REF!+#REF!</definedName>
    <definedName name="__shared_7_15_0">SUM(#REF!)</definedName>
    <definedName name="__shared_7_16_0">+#REF!/1.1</definedName>
    <definedName name="__shared_7_17_0">+#REF!-(#REF!*#REF!)-#REF!</definedName>
    <definedName name="__shared_7_2_0">SUM(#REF!)</definedName>
    <definedName name="__shared_7_22_0">SUM(#REF!)</definedName>
    <definedName name="__shared_7_3_0">SUM(#REF!)</definedName>
    <definedName name="__shared_7_31_0">SUM(#REF!)</definedName>
    <definedName name="__shared_7_35_0">SUM(#REF!)</definedName>
    <definedName name="__shared_7_39_0">+#REF!+#REF!+#REF!</definedName>
    <definedName name="__shared_7_4_0">SUM(#REF!)</definedName>
    <definedName name="__shared_7_46_0">SUM(#REF!)</definedName>
    <definedName name="__shared_7_47_0">SUM(#REF!)</definedName>
    <definedName name="__shared_7_48_0">+#REF!/#REF!</definedName>
    <definedName name="__shared_7_49_0">+#REF!/#REF!</definedName>
    <definedName name="__shared_7_5_0">SUM(#REF!)</definedName>
    <definedName name="__shared_7_50_0">+#REF!/#REF!</definedName>
    <definedName name="__shared_7_51_0">+#REF!/#REF!</definedName>
    <definedName name="__shared_7_52_0">SUM(#REF!)</definedName>
    <definedName name="__shared_7_55_0">SUM(#REF!)</definedName>
    <definedName name="__shared_7_59_0">+#REF!+#REF!+#REF!</definedName>
    <definedName name="__shared_7_6_0">#REF!+#REF!+#REF!+#REF!+#REF!+#REF!</definedName>
    <definedName name="__shared_7_60_0">+#REF!+#REF!+#REF!</definedName>
    <definedName name="__shared_7_61_0">+#REF!+#REF!+#REF!</definedName>
    <definedName name="__shared_7_65_0">SUM(#REF!)</definedName>
    <definedName name="__shared_7_66_0">+#REF!/#REF!</definedName>
    <definedName name="__shared_7_7_0">#REF!+#REF!+#REF!+#REF!+#REF!+#REF!</definedName>
    <definedName name="__shared_7_8_0">#REF!+#REF!+#REF!+#REF!+#REF!+#REF!</definedName>
    <definedName name="__shared_7_9_0">#REF!+#REF!+#REF!+#REF!+#REF!+#REF!</definedName>
    <definedName name="__shared_8_0_0">+#REF!+#REF!+#REF!+#REF!+#REF!+#REF!</definedName>
    <definedName name="__shared_8_19_0">+#REF!+#REF!+#REF!</definedName>
    <definedName name="__shared_8_20_0">+(#REF!+#REF!+#REF!)/(#REF!+#REF!+#REF!)+1</definedName>
    <definedName name="__shared_8_27_0">SUM(#REF!)</definedName>
    <definedName name="__shared_8_7_0">+#REF!+#REF!+#REF!+#REF!+#REF!+#REF!</definedName>
    <definedName name="__shared_9_0_0">+#REF!+#REF!+#REF!+#REF!+#REF!+#REF!</definedName>
    <definedName name="__shared_9_7_0">+#REF!+#REF!+#REF!+#REF!+#REF!+#REF!</definedName>
    <definedName name="_xlnm._FilterDatabase" localSheetId="3" hidden="1">'Dades per línies'!$B$2:$S$83</definedName>
    <definedName name="COORD">#REF!</definedName>
    <definedName name="EMT">#REF!</definedName>
    <definedName name="FGV">#REF!</definedName>
    <definedName name="Para_Logista_Consul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0" i="30" l="1"/>
  <c r="I105" i="30"/>
  <c r="H105" i="30"/>
  <c r="G105" i="30"/>
  <c r="I104" i="30"/>
  <c r="H104" i="30"/>
  <c r="G104" i="30"/>
  <c r="F17" i="38" l="1"/>
  <c r="E18" i="38"/>
  <c r="E19" i="38"/>
  <c r="E20" i="38"/>
  <c r="E21" i="38"/>
  <c r="E22" i="38"/>
  <c r="E23" i="38"/>
  <c r="E24" i="38"/>
  <c r="E25" i="38"/>
  <c r="E26" i="38"/>
  <c r="E27" i="38"/>
  <c r="E28" i="38"/>
  <c r="E29" i="38"/>
  <c r="E17" i="38"/>
  <c r="BN184" i="32"/>
  <c r="BN185" i="32"/>
  <c r="BN186" i="32"/>
  <c r="BN187" i="32"/>
  <c r="BN188" i="32"/>
  <c r="BN189" i="32"/>
  <c r="BN190" i="32"/>
  <c r="BN191" i="32"/>
  <c r="BN192" i="32"/>
  <c r="BN193" i="32"/>
  <c r="BN194" i="32"/>
  <c r="BN183" i="32"/>
  <c r="BL184" i="32"/>
  <c r="BL185" i="32"/>
  <c r="BL186" i="32"/>
  <c r="BL187" i="32"/>
  <c r="BL188" i="32"/>
  <c r="BL189" i="32"/>
  <c r="BL190" i="32"/>
  <c r="BL191" i="32"/>
  <c r="BL192" i="32"/>
  <c r="BL193" i="32"/>
  <c r="BL194" i="32"/>
  <c r="BL183" i="32"/>
  <c r="BJ184" i="32"/>
  <c r="BJ185" i="32"/>
  <c r="BJ186" i="32"/>
  <c r="BJ187" i="32"/>
  <c r="BJ188" i="32"/>
  <c r="BJ189" i="32"/>
  <c r="BJ190" i="32"/>
  <c r="BJ191" i="32"/>
  <c r="BJ192" i="32"/>
  <c r="BJ193" i="32"/>
  <c r="BJ194" i="32"/>
  <c r="BJ183" i="32"/>
  <c r="U22" i="37" l="1"/>
  <c r="U23" i="37"/>
  <c r="U24" i="37"/>
  <c r="U25" i="37"/>
  <c r="U26" i="37"/>
  <c r="U27" i="37"/>
  <c r="U28" i="37"/>
  <c r="U29" i="37"/>
  <c r="U30" i="37"/>
  <c r="U31" i="37"/>
  <c r="U32" i="37"/>
  <c r="U21" i="37"/>
  <c r="R22" i="37"/>
  <c r="R23" i="37"/>
  <c r="R24" i="37"/>
  <c r="R25" i="37"/>
  <c r="R26" i="37"/>
  <c r="R27" i="37"/>
  <c r="R28" i="37"/>
  <c r="R29" i="37"/>
  <c r="R30" i="37"/>
  <c r="R31" i="37"/>
  <c r="R32" i="37"/>
  <c r="R21" i="37"/>
  <c r="O22" i="37"/>
  <c r="O23" i="37"/>
  <c r="O24" i="37"/>
  <c r="O25" i="37"/>
  <c r="O26" i="37"/>
  <c r="O27" i="37"/>
  <c r="O28" i="37"/>
  <c r="O29" i="37"/>
  <c r="O30" i="37"/>
  <c r="O31" i="37"/>
  <c r="O32" i="37"/>
  <c r="O21" i="37"/>
  <c r="L22" i="37"/>
  <c r="M22" i="37"/>
  <c r="L23" i="37"/>
  <c r="M23" i="37"/>
  <c r="L24" i="37"/>
  <c r="L25" i="37"/>
  <c r="L26" i="37"/>
  <c r="L27" i="37"/>
  <c r="L28" i="37"/>
  <c r="L29" i="37"/>
  <c r="L30" i="37"/>
  <c r="L31" i="37"/>
  <c r="L32" i="37"/>
  <c r="M21" i="37"/>
  <c r="L21" i="37"/>
  <c r="I22" i="37"/>
  <c r="I23" i="37"/>
  <c r="I24" i="37"/>
  <c r="I25" i="37"/>
  <c r="I26" i="37"/>
  <c r="I27" i="37"/>
  <c r="I28" i="37"/>
  <c r="I29" i="37"/>
  <c r="I30" i="37"/>
  <c r="I31" i="37"/>
  <c r="I32" i="37"/>
  <c r="I21" i="37"/>
  <c r="F22" i="37"/>
  <c r="F23" i="37"/>
  <c r="F24" i="37"/>
  <c r="F25" i="37"/>
  <c r="F26" i="37"/>
  <c r="F27" i="37"/>
  <c r="F28" i="37"/>
  <c r="F29" i="37"/>
  <c r="F30" i="37"/>
  <c r="F31" i="37"/>
  <c r="F32" i="37"/>
  <c r="F21" i="37"/>
  <c r="C30" i="37"/>
  <c r="C31" i="37"/>
  <c r="C32" i="37"/>
  <c r="C22" i="37"/>
  <c r="C23" i="37"/>
  <c r="C24" i="37"/>
  <c r="C25" i="37"/>
  <c r="C26" i="37"/>
  <c r="C27" i="37"/>
  <c r="C28" i="37"/>
  <c r="C29" i="37"/>
  <c r="C21" i="37"/>
  <c r="AK5" i="31"/>
  <c r="AK6" i="31"/>
  <c r="AK7" i="31"/>
  <c r="AK8" i="31"/>
  <c r="AK9" i="31"/>
  <c r="AK10" i="31"/>
  <c r="AK11" i="31"/>
  <c r="AK12" i="31"/>
  <c r="AK13" i="31"/>
  <c r="AK14" i="31"/>
  <c r="AK15" i="31"/>
  <c r="AK16" i="31"/>
  <c r="O4" i="33" l="1"/>
  <c r="D183" i="32" s="1"/>
  <c r="K44" i="31" l="1"/>
  <c r="M44" i="31"/>
  <c r="K45" i="31"/>
  <c r="K46" i="31"/>
  <c r="K47" i="31"/>
  <c r="K48" i="31"/>
  <c r="K49" i="31"/>
  <c r="K50" i="31"/>
  <c r="K51" i="31"/>
  <c r="K52" i="31"/>
  <c r="K53" i="31"/>
  <c r="K54" i="31"/>
  <c r="K55" i="31"/>
  <c r="S558" i="30"/>
  <c r="S532" i="30"/>
  <c r="S515" i="30"/>
  <c r="S215" i="30"/>
  <c r="S197" i="30"/>
  <c r="H83" i="30"/>
  <c r="I83" i="30"/>
  <c r="J83" i="30"/>
  <c r="K83" i="30"/>
  <c r="L83" i="30"/>
  <c r="M83" i="30"/>
  <c r="N83" i="30"/>
  <c r="O83" i="30"/>
  <c r="P83" i="30"/>
  <c r="Q83" i="30"/>
  <c r="R83" i="30"/>
  <c r="G83" i="30"/>
  <c r="S82" i="30"/>
  <c r="H10" i="30"/>
  <c r="H12" i="30" s="1"/>
  <c r="I10" i="30"/>
  <c r="I12" i="30" s="1"/>
  <c r="J10" i="30"/>
  <c r="J12" i="30" s="1"/>
  <c r="K10" i="30"/>
  <c r="K12" i="30" s="1"/>
  <c r="L10" i="30"/>
  <c r="L12" i="30" s="1"/>
  <c r="M10" i="30"/>
  <c r="M12" i="30" s="1"/>
  <c r="N10" i="30"/>
  <c r="N12" i="30" s="1"/>
  <c r="O10" i="30"/>
  <c r="O12" i="30" s="1"/>
  <c r="P10" i="30"/>
  <c r="P12" i="30" s="1"/>
  <c r="Q10" i="30"/>
  <c r="Q12" i="30" s="1"/>
  <c r="R10" i="30"/>
  <c r="R12" i="30" s="1"/>
  <c r="G10" i="30"/>
  <c r="G12" i="30" s="1"/>
  <c r="S9" i="30"/>
  <c r="D7" i="32" l="1"/>
  <c r="F7" i="32"/>
  <c r="H7" i="32"/>
  <c r="J7" i="32"/>
  <c r="L7" i="32"/>
  <c r="N7" i="32"/>
  <c r="P7" i="32"/>
  <c r="R7" i="32"/>
  <c r="T7" i="32"/>
  <c r="V7" i="32"/>
  <c r="D8" i="32"/>
  <c r="F8" i="32"/>
  <c r="H8" i="32"/>
  <c r="J8" i="32"/>
  <c r="L8" i="32"/>
  <c r="N8" i="32"/>
  <c r="P8" i="32"/>
  <c r="R8" i="32"/>
  <c r="T8" i="32"/>
  <c r="V8" i="32"/>
  <c r="D9" i="32"/>
  <c r="F9" i="32"/>
  <c r="H9" i="32"/>
  <c r="J9" i="32"/>
  <c r="L9" i="32"/>
  <c r="N9" i="32"/>
  <c r="P9" i="32"/>
  <c r="R9" i="32"/>
  <c r="T9" i="32"/>
  <c r="V9" i="32"/>
  <c r="D10" i="32"/>
  <c r="F10" i="32"/>
  <c r="H10" i="32"/>
  <c r="J10" i="32"/>
  <c r="L10" i="32"/>
  <c r="N10" i="32"/>
  <c r="P10" i="32"/>
  <c r="R10" i="32"/>
  <c r="T10" i="32"/>
  <c r="V10" i="32"/>
  <c r="D11" i="32"/>
  <c r="F11" i="32"/>
  <c r="H11" i="32"/>
  <c r="J11" i="32"/>
  <c r="L11" i="32"/>
  <c r="N11" i="32"/>
  <c r="P11" i="32"/>
  <c r="R11" i="32"/>
  <c r="T11" i="32"/>
  <c r="V11" i="32"/>
  <c r="D12" i="32"/>
  <c r="F12" i="32"/>
  <c r="H12" i="32"/>
  <c r="J12" i="32"/>
  <c r="L12" i="32"/>
  <c r="N12" i="32"/>
  <c r="P12" i="32"/>
  <c r="R12" i="32"/>
  <c r="T12" i="32"/>
  <c r="V12" i="32"/>
  <c r="D13" i="32"/>
  <c r="F13" i="32"/>
  <c r="H13" i="32"/>
  <c r="J13" i="32"/>
  <c r="L13" i="32"/>
  <c r="N13" i="32"/>
  <c r="P13" i="32"/>
  <c r="R13" i="32"/>
  <c r="T13" i="32"/>
  <c r="V13" i="32"/>
  <c r="D14" i="32"/>
  <c r="F14" i="32"/>
  <c r="H14" i="32"/>
  <c r="J14" i="32"/>
  <c r="L14" i="32"/>
  <c r="N14" i="32"/>
  <c r="P14" i="32"/>
  <c r="R14" i="32"/>
  <c r="T14" i="32"/>
  <c r="V14" i="32"/>
  <c r="D15" i="32"/>
  <c r="F15" i="32"/>
  <c r="H15" i="32"/>
  <c r="J15" i="32"/>
  <c r="L15" i="32"/>
  <c r="N15" i="32"/>
  <c r="P15" i="32"/>
  <c r="R15" i="32"/>
  <c r="T15" i="32"/>
  <c r="V15" i="32"/>
  <c r="D16" i="32"/>
  <c r="F16" i="32"/>
  <c r="H16" i="32"/>
  <c r="J16" i="32"/>
  <c r="L16" i="32"/>
  <c r="N16" i="32"/>
  <c r="P16" i="32"/>
  <c r="R16" i="32"/>
  <c r="T16" i="32"/>
  <c r="V16" i="32"/>
  <c r="D17" i="32"/>
  <c r="F17" i="32"/>
  <c r="H17" i="32"/>
  <c r="J17" i="32"/>
  <c r="L17" i="32"/>
  <c r="N17" i="32"/>
  <c r="P17" i="32"/>
  <c r="R17" i="32"/>
  <c r="T17" i="32"/>
  <c r="V17" i="32"/>
  <c r="D18" i="32"/>
  <c r="F18" i="32"/>
  <c r="H18" i="32"/>
  <c r="J18" i="32"/>
  <c r="L18" i="32"/>
  <c r="N18" i="32"/>
  <c r="P18" i="32"/>
  <c r="R18" i="32"/>
  <c r="T18" i="32"/>
  <c r="V18" i="32"/>
  <c r="X105" i="32"/>
  <c r="AS105" i="32"/>
  <c r="BD105" i="32"/>
  <c r="BP105" i="32"/>
  <c r="X106" i="32"/>
  <c r="AS106" i="32"/>
  <c r="BD106" i="32"/>
  <c r="AV106" i="32" s="1"/>
  <c r="BP106" i="32"/>
  <c r="BF106" i="32" s="1"/>
  <c r="X107" i="32"/>
  <c r="AS107" i="32"/>
  <c r="BD107" i="32"/>
  <c r="AZ107" i="32" s="1"/>
  <c r="BP107" i="32"/>
  <c r="BH107" i="32" s="1"/>
  <c r="X108" i="32"/>
  <c r="AS108" i="32"/>
  <c r="BD108" i="32"/>
  <c r="BP108" i="32"/>
  <c r="X109" i="32"/>
  <c r="AS109" i="32"/>
  <c r="BD109" i="32"/>
  <c r="BP109" i="32"/>
  <c r="BK109" i="32" s="1"/>
  <c r="X110" i="32"/>
  <c r="K110" i="32" s="1"/>
  <c r="AS110" i="32"/>
  <c r="AV110" i="32"/>
  <c r="BD110" i="32"/>
  <c r="BB110" i="32" s="1"/>
  <c r="BP110" i="32"/>
  <c r="BF110" i="32" s="1"/>
  <c r="W111" i="32"/>
  <c r="X111" i="32"/>
  <c r="I111" i="32" s="1"/>
  <c r="AS111" i="32"/>
  <c r="AX111" i="32"/>
  <c r="BD111" i="32"/>
  <c r="AV111" i="32" s="1"/>
  <c r="BP111" i="32"/>
  <c r="BF111" i="32" s="1"/>
  <c r="X112" i="32"/>
  <c r="AS112" i="32"/>
  <c r="BD112" i="32"/>
  <c r="AV112" i="32" s="1"/>
  <c r="BP112" i="32"/>
  <c r="X113" i="32"/>
  <c r="AS113" i="32"/>
  <c r="AL113" i="32" s="1"/>
  <c r="BD113" i="32"/>
  <c r="AX113" i="32" s="1"/>
  <c r="BP113" i="32"/>
  <c r="BH113" i="32" s="1"/>
  <c r="G114" i="32"/>
  <c r="X114" i="32"/>
  <c r="AL114" i="32"/>
  <c r="AP114" i="32"/>
  <c r="AS114" i="32"/>
  <c r="AD114" i="32" s="1"/>
  <c r="BD114" i="32"/>
  <c r="AV114" i="32" s="1"/>
  <c r="BP114" i="32"/>
  <c r="BM114" i="32" s="1"/>
  <c r="I115" i="32"/>
  <c r="X115" i="32"/>
  <c r="S115" i="32" s="1"/>
  <c r="AJ115" i="32"/>
  <c r="AS115" i="32"/>
  <c r="AN115" i="32" s="1"/>
  <c r="BD115" i="32"/>
  <c r="BB115" i="32" s="1"/>
  <c r="BP115" i="32"/>
  <c r="BK115" i="32" s="1"/>
  <c r="X116" i="32"/>
  <c r="K116" i="32" s="1"/>
  <c r="AS116" i="32"/>
  <c r="AP116" i="32" s="1"/>
  <c r="BD116" i="32"/>
  <c r="AZ116" i="32" s="1"/>
  <c r="BP116" i="32"/>
  <c r="BH116" i="32" s="1"/>
  <c r="D117" i="32"/>
  <c r="F117" i="32"/>
  <c r="H117" i="32"/>
  <c r="J117" i="32"/>
  <c r="L117" i="32"/>
  <c r="L19" i="32" s="1"/>
  <c r="N117" i="32"/>
  <c r="P117" i="32"/>
  <c r="P19" i="32" s="1"/>
  <c r="R117" i="32"/>
  <c r="R19" i="32" s="1"/>
  <c r="T117" i="32"/>
  <c r="T19" i="32" s="1"/>
  <c r="V117" i="32"/>
  <c r="Y117" i="32"/>
  <c r="AA117" i="32"/>
  <c r="AC117" i="32"/>
  <c r="AE117" i="32"/>
  <c r="AG117" i="32"/>
  <c r="AI117" i="32"/>
  <c r="AK117" i="32"/>
  <c r="AM117" i="32"/>
  <c r="AO117" i="32"/>
  <c r="AQ117" i="32"/>
  <c r="AT117" i="32"/>
  <c r="AU117" i="32"/>
  <c r="AW117" i="32"/>
  <c r="AY117" i="32"/>
  <c r="BA117" i="32"/>
  <c r="BC117" i="32"/>
  <c r="BE117" i="32"/>
  <c r="BG117" i="32"/>
  <c r="BI117" i="32"/>
  <c r="BJ117" i="32"/>
  <c r="BN117" i="32"/>
  <c r="AS117" i="32" l="1"/>
  <c r="J19" i="32"/>
  <c r="AV115" i="32"/>
  <c r="AB115" i="32"/>
  <c r="AZ114" i="32"/>
  <c r="AB113" i="32"/>
  <c r="BO111" i="32"/>
  <c r="U111" i="32"/>
  <c r="BK110" i="32"/>
  <c r="BO107" i="32"/>
  <c r="AX107" i="32"/>
  <c r="BK106" i="32"/>
  <c r="BD117" i="32"/>
  <c r="BM116" i="32"/>
  <c r="BK114" i="32"/>
  <c r="AX114" i="32"/>
  <c r="AB114" i="32"/>
  <c r="BM111" i="32"/>
  <c r="G111" i="32"/>
  <c r="BM107" i="32"/>
  <c r="V19" i="32"/>
  <c r="N19" i="32"/>
  <c r="F19" i="32"/>
  <c r="BK116" i="32"/>
  <c r="Q115" i="32"/>
  <c r="BH114" i="32"/>
  <c r="AV113" i="32"/>
  <c r="E111" i="32"/>
  <c r="BF107" i="32"/>
  <c r="AB117" i="32"/>
  <c r="AL117" i="32"/>
  <c r="AH117" i="32"/>
  <c r="BH112" i="32"/>
  <c r="BK112" i="32"/>
  <c r="BM112" i="32"/>
  <c r="Q112" i="32"/>
  <c r="G112" i="32"/>
  <c r="S112" i="32"/>
  <c r="K109" i="32"/>
  <c r="Q109" i="32"/>
  <c r="S109" i="32"/>
  <c r="I107" i="32"/>
  <c r="G107" i="32"/>
  <c r="W107" i="32"/>
  <c r="O107" i="32"/>
  <c r="U107" i="32"/>
  <c r="I106" i="32"/>
  <c r="K106" i="32"/>
  <c r="U106" i="32"/>
  <c r="O106" i="32"/>
  <c r="E106" i="32"/>
  <c r="S106" i="32"/>
  <c r="E105" i="32"/>
  <c r="K105" i="32"/>
  <c r="AP117" i="32"/>
  <c r="AD117" i="32"/>
  <c r="X117" i="32"/>
  <c r="M117" i="32" s="1"/>
  <c r="D19" i="32"/>
  <c r="I114" i="32"/>
  <c r="K114" i="32"/>
  <c r="U114" i="32"/>
  <c r="M114" i="32"/>
  <c r="W114" i="32"/>
  <c r="E114" i="32"/>
  <c r="BO112" i="32"/>
  <c r="Z112" i="32"/>
  <c r="AN112" i="32"/>
  <c r="AD112" i="32"/>
  <c r="AP112" i="32"/>
  <c r="W112" i="32"/>
  <c r="M107" i="32"/>
  <c r="W106" i="32"/>
  <c r="AV105" i="32"/>
  <c r="AZ105" i="32"/>
  <c r="S105" i="32"/>
  <c r="E16" i="32"/>
  <c r="X16" i="32"/>
  <c r="S16" i="32" s="1"/>
  <c r="X8" i="32"/>
  <c r="E8" i="32" s="1"/>
  <c r="S114" i="32"/>
  <c r="BF112" i="32"/>
  <c r="AL112" i="32"/>
  <c r="K112" i="32"/>
  <c r="I110" i="32"/>
  <c r="M110" i="32"/>
  <c r="W110" i="32"/>
  <c r="E110" i="32"/>
  <c r="S110" i="32"/>
  <c r="G110" i="32"/>
  <c r="U110" i="32"/>
  <c r="AV109" i="32"/>
  <c r="AZ109" i="32"/>
  <c r="BB109" i="32"/>
  <c r="AV108" i="32"/>
  <c r="AZ108" i="32"/>
  <c r="AX108" i="32"/>
  <c r="BB108" i="32"/>
  <c r="E107" i="32"/>
  <c r="M106" i="32"/>
  <c r="BB105" i="32"/>
  <c r="X18" i="32"/>
  <c r="W18" i="32" s="1"/>
  <c r="X17" i="32"/>
  <c r="O17" i="32" s="1"/>
  <c r="E10" i="32"/>
  <c r="X10" i="32"/>
  <c r="G10" i="32" s="1"/>
  <c r="Z117" i="32"/>
  <c r="H19" i="32"/>
  <c r="AD115" i="32"/>
  <c r="AF115" i="32"/>
  <c r="AP115" i="32"/>
  <c r="AH115" i="32"/>
  <c r="AR115" i="32"/>
  <c r="Z115" i="32"/>
  <c r="O114" i="32"/>
  <c r="G113" i="32"/>
  <c r="Q113" i="32"/>
  <c r="AZ112" i="32"/>
  <c r="AX112" i="32"/>
  <c r="BB112" i="32"/>
  <c r="AF112" i="32"/>
  <c r="I112" i="32"/>
  <c r="O110" i="32"/>
  <c r="G106" i="32"/>
  <c r="I17" i="32"/>
  <c r="O16" i="32"/>
  <c r="X12" i="32"/>
  <c r="W12" i="32" s="1"/>
  <c r="X14" i="32"/>
  <c r="U14" i="32" s="1"/>
  <c r="BF116" i="32"/>
  <c r="E115" i="32"/>
  <c r="AH114" i="32"/>
  <c r="O111" i="32"/>
  <c r="BH110" i="32"/>
  <c r="BM110" i="32"/>
  <c r="BH106" i="32"/>
  <c r="BM106" i="32"/>
  <c r="Q17" i="32"/>
  <c r="W16" i="32"/>
  <c r="X15" i="32"/>
  <c r="O15" i="32" s="1"/>
  <c r="X13" i="32"/>
  <c r="E13" i="32" s="1"/>
  <c r="X11" i="32"/>
  <c r="I11" i="32" s="1"/>
  <c r="W10" i="32"/>
  <c r="X9" i="32"/>
  <c r="U9" i="32" s="1"/>
  <c r="X7" i="32"/>
  <c r="I7" i="32" s="1"/>
  <c r="M11" i="32"/>
  <c r="S10" i="32"/>
  <c r="BO116" i="32"/>
  <c r="BB114" i="32"/>
  <c r="AR114" i="32"/>
  <c r="M111" i="32"/>
  <c r="BO110" i="32"/>
  <c r="BO106" i="32"/>
  <c r="BM105" i="32"/>
  <c r="BK105" i="32"/>
  <c r="U17" i="32"/>
  <c r="K10" i="32"/>
  <c r="K8" i="32"/>
  <c r="E7" i="32"/>
  <c r="AV117" i="32"/>
  <c r="AZ117" i="32"/>
  <c r="BB117" i="32"/>
  <c r="AX117" i="32"/>
  <c r="I117" i="32"/>
  <c r="E117" i="32"/>
  <c r="U117" i="32"/>
  <c r="BK108" i="32"/>
  <c r="BM108" i="32"/>
  <c r="BF113" i="32"/>
  <c r="BO113" i="32"/>
  <c r="Z113" i="32"/>
  <c r="AH113" i="32"/>
  <c r="AP113" i="32"/>
  <c r="AJ113" i="32"/>
  <c r="K113" i="32"/>
  <c r="S113" i="32"/>
  <c r="O113" i="32"/>
  <c r="E113" i="32"/>
  <c r="BO108" i="32"/>
  <c r="K108" i="32"/>
  <c r="S108" i="32"/>
  <c r="E108" i="32"/>
  <c r="M108" i="32"/>
  <c r="U108" i="32"/>
  <c r="G108" i="32"/>
  <c r="O108" i="32"/>
  <c r="W108" i="32"/>
  <c r="G117" i="32"/>
  <c r="AB116" i="32"/>
  <c r="AJ116" i="32"/>
  <c r="AR116" i="32"/>
  <c r="E116" i="32"/>
  <c r="M116" i="32"/>
  <c r="U116" i="32"/>
  <c r="BM109" i="32"/>
  <c r="BF109" i="32"/>
  <c r="BO109" i="32"/>
  <c r="AX116" i="32"/>
  <c r="S116" i="32"/>
  <c r="BM115" i="32"/>
  <c r="G115" i="32"/>
  <c r="O115" i="32"/>
  <c r="W115" i="32"/>
  <c r="BF114" i="32"/>
  <c r="BM113" i="32"/>
  <c r="BB113" i="32"/>
  <c r="AR113" i="32"/>
  <c r="AF113" i="32"/>
  <c r="W113" i="32"/>
  <c r="M113" i="32"/>
  <c r="BH109" i="32"/>
  <c r="BH108" i="32"/>
  <c r="Q108" i="32"/>
  <c r="AH116" i="32"/>
  <c r="O116" i="32"/>
  <c r="BF115" i="32"/>
  <c r="BB116" i="32"/>
  <c r="AF116" i="32"/>
  <c r="W116" i="32"/>
  <c r="BO115" i="32"/>
  <c r="BP117" i="32"/>
  <c r="O117" i="32"/>
  <c r="AN116" i="32"/>
  <c r="AD116" i="32"/>
  <c r="I116" i="32"/>
  <c r="AZ115" i="32"/>
  <c r="M115" i="32"/>
  <c r="AR117" i="32"/>
  <c r="AN117" i="32"/>
  <c r="AJ117" i="32"/>
  <c r="AF117" i="32"/>
  <c r="AV116" i="32"/>
  <c r="AL116" i="32"/>
  <c r="Z116" i="32"/>
  <c r="Q116" i="32"/>
  <c r="G116" i="32"/>
  <c r="BH115" i="32"/>
  <c r="AX115" i="32"/>
  <c r="U115" i="32"/>
  <c r="K115" i="32"/>
  <c r="BO114" i="32"/>
  <c r="AF114" i="32"/>
  <c r="AN114" i="32"/>
  <c r="AJ114" i="32"/>
  <c r="Z114" i="32"/>
  <c r="BK113" i="32"/>
  <c r="AZ113" i="32"/>
  <c r="AN113" i="32"/>
  <c r="AD113" i="32"/>
  <c r="U113" i="32"/>
  <c r="I113" i="32"/>
  <c r="AB112" i="32"/>
  <c r="AJ112" i="32"/>
  <c r="AR112" i="32"/>
  <c r="AH112" i="32"/>
  <c r="E112" i="32"/>
  <c r="M112" i="32"/>
  <c r="U112" i="32"/>
  <c r="O112" i="32"/>
  <c r="BH111" i="32"/>
  <c r="BK111" i="32"/>
  <c r="AZ111" i="32"/>
  <c r="BB111" i="32"/>
  <c r="AX110" i="32"/>
  <c r="AZ110" i="32"/>
  <c r="E109" i="32"/>
  <c r="M109" i="32"/>
  <c r="U109" i="32"/>
  <c r="G109" i="32"/>
  <c r="O109" i="32"/>
  <c r="W109" i="32"/>
  <c r="I109" i="32"/>
  <c r="BF108" i="32"/>
  <c r="I108" i="32"/>
  <c r="AX106" i="32"/>
  <c r="AZ106" i="32"/>
  <c r="BB106" i="32"/>
  <c r="AV107" i="32"/>
  <c r="BH105" i="32"/>
  <c r="Q105" i="32"/>
  <c r="I105" i="32"/>
  <c r="AL115" i="32"/>
  <c r="Q114" i="32"/>
  <c r="S111" i="32"/>
  <c r="K111" i="32"/>
  <c r="Q110" i="32"/>
  <c r="AX109" i="32"/>
  <c r="BK107" i="32"/>
  <c r="BB107" i="32"/>
  <c r="S107" i="32"/>
  <c r="K107" i="32"/>
  <c r="Q106" i="32"/>
  <c r="BO105" i="32"/>
  <c r="BF105" i="32"/>
  <c r="AX105" i="32"/>
  <c r="W105" i="32"/>
  <c r="O105" i="32"/>
  <c r="G105" i="32"/>
  <c r="Q111" i="32"/>
  <c r="Q107" i="32"/>
  <c r="U105" i="32"/>
  <c r="M105" i="32"/>
  <c r="S5" i="38"/>
  <c r="O5" i="38"/>
  <c r="E45" i="38"/>
  <c r="K45" i="38"/>
  <c r="E46" i="38"/>
  <c r="E35" i="38"/>
  <c r="K35" i="38"/>
  <c r="E36" i="38"/>
  <c r="K36" i="38"/>
  <c r="E37" i="38"/>
  <c r="K37" i="38"/>
  <c r="E38" i="38"/>
  <c r="K38" i="38"/>
  <c r="E39" i="38"/>
  <c r="K39" i="38"/>
  <c r="E40" i="38"/>
  <c r="K40" i="38"/>
  <c r="E41" i="38"/>
  <c r="K41" i="38"/>
  <c r="E42" i="38"/>
  <c r="K42" i="38"/>
  <c r="E43" i="38"/>
  <c r="K43" i="38"/>
  <c r="E44" i="38"/>
  <c r="K44" i="38"/>
  <c r="E34" i="38"/>
  <c r="F34" i="38"/>
  <c r="K34" i="38"/>
  <c r="J5" i="38"/>
  <c r="J6" i="38"/>
  <c r="J7" i="38"/>
  <c r="J8" i="38"/>
  <c r="J9" i="38"/>
  <c r="J10" i="38"/>
  <c r="J11" i="38"/>
  <c r="J12" i="38"/>
  <c r="J13" i="38"/>
  <c r="J14" i="38"/>
  <c r="J15" i="38"/>
  <c r="J4" i="38"/>
  <c r="U15" i="32" l="1"/>
  <c r="U7" i="32"/>
  <c r="K12" i="32"/>
  <c r="G18" i="32"/>
  <c r="W14" i="32"/>
  <c r="K18" i="32"/>
  <c r="E14" i="32"/>
  <c r="I18" i="32"/>
  <c r="S18" i="32"/>
  <c r="O18" i="32"/>
  <c r="S14" i="32"/>
  <c r="E15" i="32"/>
  <c r="W8" i="32"/>
  <c r="U8" i="32"/>
  <c r="Y17" i="32"/>
  <c r="W9" i="32"/>
  <c r="K9" i="32"/>
  <c r="G9" i="32"/>
  <c r="S9" i="32"/>
  <c r="G13" i="32"/>
  <c r="K13" i="32"/>
  <c r="W13" i="32"/>
  <c r="S13" i="32"/>
  <c r="O9" i="32"/>
  <c r="M12" i="32"/>
  <c r="Q12" i="32"/>
  <c r="I12" i="32"/>
  <c r="I15" i="32"/>
  <c r="O11" i="32"/>
  <c r="X19" i="32"/>
  <c r="E19" i="32" s="1"/>
  <c r="E11" i="32"/>
  <c r="U13" i="32"/>
  <c r="K16" i="32"/>
  <c r="M7" i="32"/>
  <c r="Q7" i="32"/>
  <c r="Q9" i="32"/>
  <c r="Q11" i="32"/>
  <c r="Q15" i="32"/>
  <c r="Y15" i="32" s="1"/>
  <c r="O10" i="32"/>
  <c r="S117" i="32"/>
  <c r="K117" i="32"/>
  <c r="W117" i="32"/>
  <c r="Q117" i="32"/>
  <c r="E9" i="32"/>
  <c r="U11" i="32"/>
  <c r="K14" i="32"/>
  <c r="E17" i="32"/>
  <c r="M9" i="32"/>
  <c r="M17" i="32"/>
  <c r="G8" i="32"/>
  <c r="G12" i="32"/>
  <c r="G14" i="32"/>
  <c r="G16" i="32"/>
  <c r="S8" i="32"/>
  <c r="O8" i="32"/>
  <c r="O13" i="32"/>
  <c r="Q18" i="32"/>
  <c r="E18" i="32"/>
  <c r="U18" i="32"/>
  <c r="M18" i="32"/>
  <c r="I13" i="32"/>
  <c r="M13" i="32"/>
  <c r="Q14" i="32"/>
  <c r="M14" i="32"/>
  <c r="I14" i="32"/>
  <c r="I9" i="32"/>
  <c r="M10" i="32"/>
  <c r="Q10" i="32"/>
  <c r="I10" i="32"/>
  <c r="O14" i="32"/>
  <c r="Y14" i="32" s="1"/>
  <c r="U10" i="32"/>
  <c r="Q16" i="32"/>
  <c r="Y16" i="32" s="1"/>
  <c r="M16" i="32"/>
  <c r="I16" i="32"/>
  <c r="G7" i="32"/>
  <c r="W7" i="32"/>
  <c r="S7" i="32"/>
  <c r="G11" i="32"/>
  <c r="W11" i="32"/>
  <c r="K11" i="32"/>
  <c r="S11" i="32"/>
  <c r="K15" i="32"/>
  <c r="G15" i="32"/>
  <c r="W15" i="32"/>
  <c r="S15" i="32"/>
  <c r="K7" i="32"/>
  <c r="S12" i="32"/>
  <c r="Q13" i="32"/>
  <c r="M15" i="32"/>
  <c r="O7" i="32"/>
  <c r="Y7" i="32" s="1"/>
  <c r="E12" i="32"/>
  <c r="U12" i="32"/>
  <c r="K17" i="32"/>
  <c r="G17" i="32"/>
  <c r="W17" i="32"/>
  <c r="S17" i="32"/>
  <c r="Q8" i="32"/>
  <c r="M8" i="32"/>
  <c r="I8" i="32"/>
  <c r="O12" i="32"/>
  <c r="Y12" i="32" s="1"/>
  <c r="U16" i="32"/>
  <c r="BH117" i="32"/>
  <c r="BO117" i="32"/>
  <c r="BF117" i="32"/>
  <c r="BM117" i="32"/>
  <c r="BK117" i="32"/>
  <c r="J16" i="38"/>
  <c r="K16" i="38" s="1"/>
  <c r="BN195" i="32"/>
  <c r="BL195" i="32"/>
  <c r="BJ195" i="32"/>
  <c r="BI195" i="32"/>
  <c r="BG195" i="32"/>
  <c r="BE195" i="32"/>
  <c r="BC195" i="32"/>
  <c r="BA195" i="32"/>
  <c r="AY195" i="32"/>
  <c r="AW195" i="32"/>
  <c r="AU195" i="32"/>
  <c r="AT195" i="32"/>
  <c r="BP194" i="32"/>
  <c r="BH194" i="32" s="1"/>
  <c r="BD194" i="32"/>
  <c r="BP193" i="32"/>
  <c r="BK193" i="32" s="1"/>
  <c r="BD193" i="32"/>
  <c r="BB193" i="32" s="1"/>
  <c r="BP192" i="32"/>
  <c r="BO192" i="32" s="1"/>
  <c r="BD192" i="32"/>
  <c r="AV192" i="32" s="1"/>
  <c r="BP191" i="32"/>
  <c r="BD191" i="32"/>
  <c r="AX191" i="32" s="1"/>
  <c r="BP190" i="32"/>
  <c r="BM190" i="32" s="1"/>
  <c r="BD190" i="32"/>
  <c r="AX190" i="32" s="1"/>
  <c r="BP189" i="32"/>
  <c r="BD189" i="32"/>
  <c r="AV189" i="32" s="1"/>
  <c r="BP188" i="32"/>
  <c r="BD188" i="32"/>
  <c r="BP187" i="32"/>
  <c r="BH187" i="32" s="1"/>
  <c r="BD187" i="32"/>
  <c r="AX187" i="32" s="1"/>
  <c r="BP186" i="32"/>
  <c r="BK186" i="32" s="1"/>
  <c r="BD186" i="32"/>
  <c r="BP185" i="32"/>
  <c r="BD185" i="32"/>
  <c r="AZ185" i="32" s="1"/>
  <c r="BP184" i="32"/>
  <c r="BK184" i="32" s="1"/>
  <c r="BD184" i="32"/>
  <c r="BB184" i="32" s="1"/>
  <c r="BP183" i="32"/>
  <c r="BM183" i="32" s="1"/>
  <c r="BD183" i="32"/>
  <c r="AX183" i="32" s="1"/>
  <c r="BN182" i="32"/>
  <c r="BL182" i="32"/>
  <c r="BI182" i="32"/>
  <c r="BG182" i="32"/>
  <c r="BE182" i="32"/>
  <c r="BC182" i="32"/>
  <c r="BA182" i="32"/>
  <c r="AY182" i="32"/>
  <c r="AW182" i="32"/>
  <c r="AU182" i="32"/>
  <c r="AT182" i="32"/>
  <c r="F84" i="32" s="1"/>
  <c r="AQ182" i="32"/>
  <c r="AO182" i="32"/>
  <c r="AM182" i="32"/>
  <c r="AK182" i="32"/>
  <c r="P84" i="32" s="1"/>
  <c r="AI182" i="32"/>
  <c r="AG182" i="32"/>
  <c r="AE182" i="32"/>
  <c r="AC182" i="32"/>
  <c r="H84" i="32" s="1"/>
  <c r="AA182" i="32"/>
  <c r="Y182" i="32"/>
  <c r="V182" i="32"/>
  <c r="T182" i="32"/>
  <c r="R182" i="32"/>
  <c r="P182" i="32"/>
  <c r="N182" i="32"/>
  <c r="L182" i="32"/>
  <c r="J182" i="32"/>
  <c r="H182" i="32"/>
  <c r="F182" i="32"/>
  <c r="D182" i="32"/>
  <c r="BP181" i="32"/>
  <c r="BH181" i="32" s="1"/>
  <c r="BD181" i="32"/>
  <c r="AV181" i="32" s="1"/>
  <c r="AS181" i="32"/>
  <c r="AN181" i="32" s="1"/>
  <c r="AR181" i="32"/>
  <c r="AJ181" i="32"/>
  <c r="AH181" i="32"/>
  <c r="AB181" i="32"/>
  <c r="Z181" i="32"/>
  <c r="X181" i="32"/>
  <c r="S181" i="32" s="1"/>
  <c r="BP180" i="32"/>
  <c r="BK180" i="32" s="1"/>
  <c r="BD180" i="32"/>
  <c r="AX180" i="32" s="1"/>
  <c r="AS180" i="32"/>
  <c r="AD180" i="32" s="1"/>
  <c r="AL180" i="32"/>
  <c r="AB180" i="32"/>
  <c r="X180" i="32"/>
  <c r="O180" i="32" s="1"/>
  <c r="I180" i="32"/>
  <c r="BP179" i="32"/>
  <c r="BM179" i="32" s="1"/>
  <c r="BD179" i="32"/>
  <c r="BB179" i="32" s="1"/>
  <c r="AS179" i="32"/>
  <c r="AL179" i="32" s="1"/>
  <c r="X179" i="32"/>
  <c r="W179" i="32" s="1"/>
  <c r="BP178" i="32"/>
  <c r="BM178" i="32" s="1"/>
  <c r="BD178" i="32"/>
  <c r="AX178" i="32" s="1"/>
  <c r="AS178" i="32"/>
  <c r="AP178" i="32" s="1"/>
  <c r="AD178" i="32"/>
  <c r="X178" i="32"/>
  <c r="I178" i="32" s="1"/>
  <c r="BP177" i="32"/>
  <c r="BF177" i="32" s="1"/>
  <c r="BD177" i="32"/>
  <c r="AX177" i="32" s="1"/>
  <c r="AS177" i="32"/>
  <c r="AR177" i="32" s="1"/>
  <c r="X177" i="32"/>
  <c r="U177" i="32" s="1"/>
  <c r="BP176" i="32"/>
  <c r="BH176" i="32" s="1"/>
  <c r="BD176" i="32"/>
  <c r="BB176" i="32" s="1"/>
  <c r="AS176" i="32"/>
  <c r="AJ176" i="32" s="1"/>
  <c r="AB176" i="32"/>
  <c r="X176" i="32"/>
  <c r="Q176" i="32" s="1"/>
  <c r="G176" i="32"/>
  <c r="BP175" i="32"/>
  <c r="BK175" i="32" s="1"/>
  <c r="BM175" i="32"/>
  <c r="BF175" i="32"/>
  <c r="BD175" i="32"/>
  <c r="AS175" i="32"/>
  <c r="AF175" i="32" s="1"/>
  <c r="AD175" i="32"/>
  <c r="X175" i="32"/>
  <c r="Q175" i="32" s="1"/>
  <c r="BP174" i="32"/>
  <c r="BM174" i="32" s="1"/>
  <c r="BD174" i="32"/>
  <c r="AX174" i="32" s="1"/>
  <c r="AS174" i="32"/>
  <c r="AP174" i="32" s="1"/>
  <c r="X174" i="32"/>
  <c r="M174" i="32" s="1"/>
  <c r="BP173" i="32"/>
  <c r="BD173" i="32"/>
  <c r="AX173" i="32" s="1"/>
  <c r="AS173" i="32"/>
  <c r="AR173" i="32" s="1"/>
  <c r="X173" i="32"/>
  <c r="U173" i="32" s="1"/>
  <c r="BP172" i="32"/>
  <c r="BK172" i="32" s="1"/>
  <c r="BD172" i="32"/>
  <c r="AS172" i="32"/>
  <c r="AR172" i="32" s="1"/>
  <c r="X172" i="32"/>
  <c r="W172" i="32" s="1"/>
  <c r="I172" i="32"/>
  <c r="E172" i="32"/>
  <c r="BP171" i="32"/>
  <c r="BO171" i="32" s="1"/>
  <c r="BD171" i="32"/>
  <c r="AV171" i="32" s="1"/>
  <c r="AS171" i="32"/>
  <c r="AL171" i="32" s="1"/>
  <c r="X171" i="32"/>
  <c r="Q171" i="32" s="1"/>
  <c r="BP170" i="32"/>
  <c r="BD170" i="32"/>
  <c r="BB170" i="32" s="1"/>
  <c r="AS170" i="32"/>
  <c r="AR170" i="32" s="1"/>
  <c r="X170" i="32"/>
  <c r="BN169" i="32"/>
  <c r="BJ169" i="32"/>
  <c r="BI169" i="32"/>
  <c r="BG169" i="32"/>
  <c r="BE169" i="32"/>
  <c r="BC169" i="32"/>
  <c r="BA169" i="32"/>
  <c r="AY169" i="32"/>
  <c r="AW169" i="32"/>
  <c r="AU169" i="32"/>
  <c r="AT169" i="32"/>
  <c r="AQ169" i="32"/>
  <c r="AO169" i="32"/>
  <c r="AM169" i="32"/>
  <c r="R71" i="32" s="1"/>
  <c r="AK169" i="32"/>
  <c r="AI169" i="32"/>
  <c r="AG169" i="32"/>
  <c r="AE169" i="32"/>
  <c r="AC169" i="32"/>
  <c r="AA169" i="32"/>
  <c r="Y169" i="32"/>
  <c r="V169" i="32"/>
  <c r="V71" i="32" s="1"/>
  <c r="T169" i="32"/>
  <c r="R169" i="32"/>
  <c r="P169" i="32"/>
  <c r="N169" i="32"/>
  <c r="N71" i="32" s="1"/>
  <c r="L169" i="32"/>
  <c r="J169" i="32"/>
  <c r="H169" i="32"/>
  <c r="F169" i="32"/>
  <c r="F71" i="32" s="1"/>
  <c r="D169" i="32"/>
  <c r="BP168" i="32"/>
  <c r="BM168" i="32" s="1"/>
  <c r="BK168" i="32"/>
  <c r="BF168" i="32"/>
  <c r="BD168" i="32"/>
  <c r="AS168" i="32"/>
  <c r="AL168" i="32" s="1"/>
  <c r="X168" i="32"/>
  <c r="W168" i="32" s="1"/>
  <c r="BP167" i="32"/>
  <c r="BH167" i="32" s="1"/>
  <c r="BD167" i="32"/>
  <c r="AS167" i="32"/>
  <c r="X167" i="32"/>
  <c r="BP166" i="32"/>
  <c r="BO166" i="32" s="1"/>
  <c r="BD166" i="32"/>
  <c r="BB166" i="32" s="1"/>
  <c r="AS166" i="32"/>
  <c r="AP166" i="32" s="1"/>
  <c r="X166" i="32"/>
  <c r="W166" i="32" s="1"/>
  <c r="BP165" i="32"/>
  <c r="BO165" i="32" s="1"/>
  <c r="BD165" i="32"/>
  <c r="AV165" i="32" s="1"/>
  <c r="AS165" i="32"/>
  <c r="AL165" i="32" s="1"/>
  <c r="X165" i="32"/>
  <c r="U165" i="32"/>
  <c r="BP164" i="32"/>
  <c r="BO164" i="32" s="1"/>
  <c r="BD164" i="32"/>
  <c r="BB164" i="32" s="1"/>
  <c r="AX164" i="32"/>
  <c r="AS164" i="32"/>
  <c r="Z164" i="32" s="1"/>
  <c r="X164" i="32"/>
  <c r="W164" i="32" s="1"/>
  <c r="BP163" i="32"/>
  <c r="BD163" i="32"/>
  <c r="AX163" i="32" s="1"/>
  <c r="AS163" i="32"/>
  <c r="AR163" i="32" s="1"/>
  <c r="X163" i="32"/>
  <c r="I163" i="32" s="1"/>
  <c r="BP162" i="32"/>
  <c r="BD162" i="32"/>
  <c r="AS162" i="32"/>
  <c r="X162" i="32"/>
  <c r="Q162" i="32" s="1"/>
  <c r="BP161" i="32"/>
  <c r="BH161" i="32" s="1"/>
  <c r="BD161" i="32"/>
  <c r="AX161" i="32" s="1"/>
  <c r="AS161" i="32"/>
  <c r="AH161" i="32" s="1"/>
  <c r="X161" i="32"/>
  <c r="BP160" i="32"/>
  <c r="BM160" i="32" s="1"/>
  <c r="BD160" i="32"/>
  <c r="BB160" i="32" s="1"/>
  <c r="AS160" i="32"/>
  <c r="AR160" i="32" s="1"/>
  <c r="AF160" i="32"/>
  <c r="X160" i="32"/>
  <c r="M160" i="32" s="1"/>
  <c r="BP159" i="32"/>
  <c r="BH159" i="32" s="1"/>
  <c r="BD159" i="32"/>
  <c r="BB159" i="32" s="1"/>
  <c r="AS159" i="32"/>
  <c r="X159" i="32"/>
  <c r="BP158" i="32"/>
  <c r="BO158" i="32" s="1"/>
  <c r="BH158" i="32"/>
  <c r="BD158" i="32"/>
  <c r="AZ158" i="32" s="1"/>
  <c r="AS158" i="32"/>
  <c r="AD158" i="32" s="1"/>
  <c r="X158" i="32"/>
  <c r="I158" i="32" s="1"/>
  <c r="BP157" i="32"/>
  <c r="BD157" i="32"/>
  <c r="AS157" i="32"/>
  <c r="AR157" i="32" s="1"/>
  <c r="Z157" i="32"/>
  <c r="X157" i="32"/>
  <c r="S157" i="32" s="1"/>
  <c r="BN156" i="32"/>
  <c r="BJ156" i="32"/>
  <c r="BI156" i="32"/>
  <c r="BG156" i="32"/>
  <c r="BE156" i="32"/>
  <c r="BC156" i="32"/>
  <c r="BA156" i="32"/>
  <c r="AY156" i="32"/>
  <c r="AW156" i="32"/>
  <c r="AU156" i="32"/>
  <c r="AT156" i="32"/>
  <c r="F58" i="32" s="1"/>
  <c r="AQ156" i="32"/>
  <c r="AO156" i="32"/>
  <c r="AM156" i="32"/>
  <c r="AK156" i="32"/>
  <c r="P58" i="32" s="1"/>
  <c r="AI156" i="32"/>
  <c r="AG156" i="32"/>
  <c r="AE156" i="32"/>
  <c r="AC156" i="32"/>
  <c r="H58" i="32" s="1"/>
  <c r="AA156" i="32"/>
  <c r="Y156" i="32"/>
  <c r="V156" i="32"/>
  <c r="T156" i="32"/>
  <c r="T58" i="32" s="1"/>
  <c r="R156" i="32"/>
  <c r="P156" i="32"/>
  <c r="N156" i="32"/>
  <c r="L156" i="32"/>
  <c r="L58" i="32" s="1"/>
  <c r="J156" i="32"/>
  <c r="H156" i="32"/>
  <c r="F156" i="32"/>
  <c r="D156" i="32"/>
  <c r="D58" i="32" s="1"/>
  <c r="BP155" i="32"/>
  <c r="BO155" i="32" s="1"/>
  <c r="BD155" i="32"/>
  <c r="BB155" i="32" s="1"/>
  <c r="AS155" i="32"/>
  <c r="AR155" i="32" s="1"/>
  <c r="X155" i="32"/>
  <c r="M155" i="32" s="1"/>
  <c r="BP154" i="32"/>
  <c r="BD154" i="32"/>
  <c r="BB154" i="32" s="1"/>
  <c r="AV154" i="32"/>
  <c r="AS154" i="32"/>
  <c r="AR154" i="32" s="1"/>
  <c r="X154" i="32"/>
  <c r="W154" i="32" s="1"/>
  <c r="U154" i="32"/>
  <c r="S154" i="32"/>
  <c r="K154" i="32"/>
  <c r="I154" i="32"/>
  <c r="E154" i="32"/>
  <c r="BP153" i="32"/>
  <c r="BO153" i="32" s="1"/>
  <c r="BD153" i="32"/>
  <c r="BB153" i="32" s="1"/>
  <c r="AS153" i="32"/>
  <c r="X153" i="32"/>
  <c r="W153" i="32" s="1"/>
  <c r="BP152" i="32"/>
  <c r="BD152" i="32"/>
  <c r="AS152" i="32"/>
  <c r="AR152" i="32" s="1"/>
  <c r="AH152" i="32"/>
  <c r="X152" i="32"/>
  <c r="S152" i="32" s="1"/>
  <c r="BP151" i="32"/>
  <c r="BF151" i="32" s="1"/>
  <c r="BD151" i="32"/>
  <c r="AV151" i="32"/>
  <c r="AS151" i="32"/>
  <c r="X151" i="32"/>
  <c r="BP150" i="32"/>
  <c r="BK150" i="32" s="1"/>
  <c r="BD150" i="32"/>
  <c r="AS150" i="32"/>
  <c r="X150" i="32"/>
  <c r="BP149" i="32"/>
  <c r="BH149" i="32" s="1"/>
  <c r="BD149" i="32"/>
  <c r="AS149" i="32"/>
  <c r="X149" i="32"/>
  <c r="O149" i="32" s="1"/>
  <c r="BP148" i="32"/>
  <c r="BD148" i="32"/>
  <c r="AS148" i="32"/>
  <c r="AR148" i="32" s="1"/>
  <c r="AH148" i="32"/>
  <c r="X148" i="32"/>
  <c r="Q148" i="32" s="1"/>
  <c r="BP147" i="32"/>
  <c r="BO147" i="32" s="1"/>
  <c r="BD147" i="32"/>
  <c r="AZ147" i="32" s="1"/>
  <c r="AS147" i="32"/>
  <c r="X147" i="32"/>
  <c r="W147" i="32" s="1"/>
  <c r="U147" i="32"/>
  <c r="K147" i="32"/>
  <c r="BP146" i="32"/>
  <c r="BH146" i="32" s="1"/>
  <c r="BD146" i="32"/>
  <c r="AX146" i="32" s="1"/>
  <c r="AS146" i="32"/>
  <c r="AD146" i="32" s="1"/>
  <c r="X146" i="32"/>
  <c r="BP145" i="32"/>
  <c r="BD145" i="32"/>
  <c r="AS145" i="32"/>
  <c r="AL145" i="32" s="1"/>
  <c r="X145" i="32"/>
  <c r="BP144" i="32"/>
  <c r="BK144" i="32" s="1"/>
  <c r="BD144" i="32"/>
  <c r="AS144" i="32"/>
  <c r="AL144" i="32" s="1"/>
  <c r="X144" i="32"/>
  <c r="S144" i="32" s="1"/>
  <c r="BN143" i="32"/>
  <c r="BJ143" i="32"/>
  <c r="BI143" i="32"/>
  <c r="BG143" i="32"/>
  <c r="BE143" i="32"/>
  <c r="BC143" i="32"/>
  <c r="BA143" i="32"/>
  <c r="AY143" i="32"/>
  <c r="AW143" i="32"/>
  <c r="AU143" i="32"/>
  <c r="AT143" i="32"/>
  <c r="AQ143" i="32"/>
  <c r="AO143" i="32"/>
  <c r="AM143" i="32"/>
  <c r="AK143" i="32"/>
  <c r="AI143" i="32"/>
  <c r="AG143" i="32"/>
  <c r="AE143" i="32"/>
  <c r="AC143" i="32"/>
  <c r="AA143" i="32"/>
  <c r="Y143" i="32"/>
  <c r="V143" i="32"/>
  <c r="T143" i="32"/>
  <c r="R143" i="32"/>
  <c r="P143" i="32"/>
  <c r="P45" i="32" s="1"/>
  <c r="N143" i="32"/>
  <c r="L143" i="32"/>
  <c r="J143" i="32"/>
  <c r="H143" i="32"/>
  <c r="F143" i="32"/>
  <c r="D143" i="32"/>
  <c r="BP142" i="32"/>
  <c r="BO142" i="32" s="1"/>
  <c r="BD142" i="32"/>
  <c r="AX142" i="32" s="1"/>
  <c r="AS142" i="32"/>
  <c r="AR142" i="32" s="1"/>
  <c r="AJ142" i="32"/>
  <c r="AH142" i="32"/>
  <c r="Z142" i="32"/>
  <c r="X142" i="32"/>
  <c r="Q142" i="32" s="1"/>
  <c r="K142" i="32"/>
  <c r="I142" i="32"/>
  <c r="BP141" i="32"/>
  <c r="BM141" i="32" s="1"/>
  <c r="BO141" i="32"/>
  <c r="BD141" i="32"/>
  <c r="AS141" i="32"/>
  <c r="AR141" i="32" s="1"/>
  <c r="AH141" i="32"/>
  <c r="X141" i="32"/>
  <c r="BP140" i="32"/>
  <c r="BD140" i="32"/>
  <c r="BB140" i="32" s="1"/>
  <c r="AS140" i="32"/>
  <c r="X140" i="32"/>
  <c r="Q140" i="32" s="1"/>
  <c r="BP139" i="32"/>
  <c r="BO139" i="32" s="1"/>
  <c r="BD139" i="32"/>
  <c r="BB139" i="32" s="1"/>
  <c r="AS139" i="32"/>
  <c r="AN139" i="32" s="1"/>
  <c r="X139" i="32"/>
  <c r="W139" i="32" s="1"/>
  <c r="BP138" i="32"/>
  <c r="BM138" i="32" s="1"/>
  <c r="BD138" i="32"/>
  <c r="AX138" i="32" s="1"/>
  <c r="AS138" i="32"/>
  <c r="AR138" i="32" s="1"/>
  <c r="X138" i="32"/>
  <c r="W138" i="32" s="1"/>
  <c r="E138" i="32"/>
  <c r="BP137" i="32"/>
  <c r="BD137" i="32"/>
  <c r="AZ137" i="32" s="1"/>
  <c r="AS137" i="32"/>
  <c r="AP137" i="32" s="1"/>
  <c r="AD137" i="32"/>
  <c r="X137" i="32"/>
  <c r="BP136" i="32"/>
  <c r="BK136" i="32" s="1"/>
  <c r="BD136" i="32"/>
  <c r="BB136" i="32" s="1"/>
  <c r="AS136" i="32"/>
  <c r="AF136" i="32" s="1"/>
  <c r="X136" i="32"/>
  <c r="U136" i="32" s="1"/>
  <c r="BP135" i="32"/>
  <c r="BM135" i="32" s="1"/>
  <c r="BD135" i="32"/>
  <c r="BB135" i="32" s="1"/>
  <c r="AZ135" i="32"/>
  <c r="AV135" i="32"/>
  <c r="AS135" i="32"/>
  <c r="AR135" i="32" s="1"/>
  <c r="X135" i="32"/>
  <c r="S135" i="32" s="1"/>
  <c r="O135" i="32"/>
  <c r="K135" i="32"/>
  <c r="G135" i="32"/>
  <c r="BP134" i="32"/>
  <c r="BM134" i="32" s="1"/>
  <c r="BD134" i="32"/>
  <c r="AX134" i="32" s="1"/>
  <c r="AS134" i="32"/>
  <c r="AR134" i="32" s="1"/>
  <c r="X134" i="32"/>
  <c r="W134" i="32"/>
  <c r="U134" i="32"/>
  <c r="S134" i="32"/>
  <c r="Q134" i="32"/>
  <c r="O134" i="32"/>
  <c r="M134" i="32"/>
  <c r="K134" i="32"/>
  <c r="I134" i="32"/>
  <c r="G134" i="32"/>
  <c r="E134" i="32"/>
  <c r="BP133" i="32"/>
  <c r="BK133" i="32" s="1"/>
  <c r="BD133" i="32"/>
  <c r="BB133" i="32" s="1"/>
  <c r="AS133" i="32"/>
  <c r="AP133" i="32" s="1"/>
  <c r="AJ133" i="32"/>
  <c r="X133" i="32"/>
  <c r="I133" i="32" s="1"/>
  <c r="BP132" i="32"/>
  <c r="BM132" i="32" s="1"/>
  <c r="BD132" i="32"/>
  <c r="AS132" i="32"/>
  <c r="AN132" i="32" s="1"/>
  <c r="X132" i="32"/>
  <c r="BP131" i="32"/>
  <c r="BM131" i="32" s="1"/>
  <c r="BD131" i="32"/>
  <c r="AZ131" i="32" s="1"/>
  <c r="AV131" i="32"/>
  <c r="AS131" i="32"/>
  <c r="AR131" i="32" s="1"/>
  <c r="X131" i="32"/>
  <c r="U131" i="32" s="1"/>
  <c r="BN130" i="32"/>
  <c r="BJ130" i="32"/>
  <c r="BI130" i="32"/>
  <c r="BG130" i="32"/>
  <c r="BE130" i="32"/>
  <c r="BC130" i="32"/>
  <c r="BA130" i="32"/>
  <c r="AY130" i="32"/>
  <c r="AW130" i="32"/>
  <c r="AU130" i="32"/>
  <c r="AT130" i="32"/>
  <c r="AQ130" i="32"/>
  <c r="AO130" i="32"/>
  <c r="T32" i="32" s="1"/>
  <c r="AM130" i="32"/>
  <c r="AK130" i="32"/>
  <c r="AI130" i="32"/>
  <c r="AG130" i="32"/>
  <c r="AE130" i="32"/>
  <c r="AC130" i="32"/>
  <c r="AA130" i="32"/>
  <c r="Y130" i="32"/>
  <c r="V130" i="32"/>
  <c r="T130" i="32"/>
  <c r="R130" i="32"/>
  <c r="P130" i="32"/>
  <c r="N130" i="32"/>
  <c r="L130" i="32"/>
  <c r="J130" i="32"/>
  <c r="H130" i="32"/>
  <c r="F130" i="32"/>
  <c r="D130" i="32"/>
  <c r="BP129" i="32"/>
  <c r="BM129" i="32" s="1"/>
  <c r="BF129" i="32"/>
  <c r="BD129" i="32"/>
  <c r="BB129" i="32" s="1"/>
  <c r="AS129" i="32"/>
  <c r="AR129" i="32" s="1"/>
  <c r="X129" i="32"/>
  <c r="W129" i="32" s="1"/>
  <c r="I129" i="32"/>
  <c r="G129" i="32"/>
  <c r="BP128" i="32"/>
  <c r="BM128" i="32" s="1"/>
  <c r="BD128" i="32"/>
  <c r="AX128" i="32" s="1"/>
  <c r="AS128" i="32"/>
  <c r="AR128" i="32" s="1"/>
  <c r="X128" i="32"/>
  <c r="W128" i="32" s="1"/>
  <c r="BP127" i="32"/>
  <c r="BM127" i="32" s="1"/>
  <c r="BO127" i="32"/>
  <c r="BK127" i="32"/>
  <c r="BF127" i="32"/>
  <c r="BD127" i="32"/>
  <c r="AZ127" i="32" s="1"/>
  <c r="AS127" i="32"/>
  <c r="AP127" i="32" s="1"/>
  <c r="X127" i="32"/>
  <c r="W127" i="32" s="1"/>
  <c r="BP126" i="32"/>
  <c r="BK126" i="32" s="1"/>
  <c r="BD126" i="32"/>
  <c r="BB126" i="32" s="1"/>
  <c r="AS126" i="32"/>
  <c r="AN126" i="32" s="1"/>
  <c r="AP126" i="32"/>
  <c r="AL126" i="32"/>
  <c r="AD126" i="32"/>
  <c r="Z126" i="32"/>
  <c r="X126" i="32"/>
  <c r="U126" i="32" s="1"/>
  <c r="BP125" i="32"/>
  <c r="BO125" i="32" s="1"/>
  <c r="BD125" i="32"/>
  <c r="BB125" i="32" s="1"/>
  <c r="AS125" i="32"/>
  <c r="AR125" i="32" s="1"/>
  <c r="X125" i="32"/>
  <c r="W125" i="32" s="1"/>
  <c r="BP124" i="32"/>
  <c r="BD124" i="32"/>
  <c r="BB124" i="32" s="1"/>
  <c r="AV124" i="32"/>
  <c r="AS124" i="32"/>
  <c r="X124" i="32"/>
  <c r="S124" i="32" s="1"/>
  <c r="I124" i="32"/>
  <c r="E124" i="32"/>
  <c r="BP123" i="32"/>
  <c r="BO123" i="32" s="1"/>
  <c r="BK123" i="32"/>
  <c r="BD123" i="32"/>
  <c r="BB123" i="32" s="1"/>
  <c r="AS123" i="32"/>
  <c r="AD123" i="32" s="1"/>
  <c r="X123" i="32"/>
  <c r="W123" i="32" s="1"/>
  <c r="BP122" i="32"/>
  <c r="BH122" i="32" s="1"/>
  <c r="BD122" i="32"/>
  <c r="AS122" i="32"/>
  <c r="AR122" i="32" s="1"/>
  <c r="AF122" i="32"/>
  <c r="X122" i="32"/>
  <c r="BP121" i="32"/>
  <c r="BO121" i="32" s="1"/>
  <c r="BD121" i="32"/>
  <c r="AS121" i="32"/>
  <c r="AD121" i="32" s="1"/>
  <c r="X121" i="32"/>
  <c r="W121" i="32" s="1"/>
  <c r="BP120" i="32"/>
  <c r="BO120" i="32" s="1"/>
  <c r="BD120" i="32"/>
  <c r="BB120" i="32" s="1"/>
  <c r="AS120" i="32"/>
  <c r="AR120" i="32" s="1"/>
  <c r="X120" i="32"/>
  <c r="S120" i="32" s="1"/>
  <c r="U120" i="32"/>
  <c r="K120" i="32"/>
  <c r="I120" i="32"/>
  <c r="E120" i="32"/>
  <c r="BP119" i="32"/>
  <c r="BO119" i="32" s="1"/>
  <c r="BM119" i="32"/>
  <c r="BH119" i="32"/>
  <c r="BD119" i="32"/>
  <c r="BB119" i="32" s="1"/>
  <c r="AS119" i="32"/>
  <c r="AR119" i="32" s="1"/>
  <c r="AL119" i="32"/>
  <c r="AD119" i="32"/>
  <c r="X119" i="32"/>
  <c r="BP118" i="32"/>
  <c r="BO118" i="32" s="1"/>
  <c r="BD118" i="32"/>
  <c r="BB118" i="32" s="1"/>
  <c r="AS118" i="32"/>
  <c r="AH118" i="32" s="1"/>
  <c r="X118" i="32"/>
  <c r="V84" i="32"/>
  <c r="T84" i="32"/>
  <c r="R84" i="32"/>
  <c r="N84" i="32"/>
  <c r="L84" i="32"/>
  <c r="J84" i="32"/>
  <c r="D84" i="32"/>
  <c r="V83" i="32"/>
  <c r="T83" i="32"/>
  <c r="R83" i="32"/>
  <c r="P83" i="32"/>
  <c r="N83" i="32"/>
  <c r="L83" i="32"/>
  <c r="J83" i="32"/>
  <c r="H83" i="32"/>
  <c r="F83" i="32"/>
  <c r="D83" i="32"/>
  <c r="V82" i="32"/>
  <c r="T82" i="32"/>
  <c r="R82" i="32"/>
  <c r="P82" i="32"/>
  <c r="N82" i="32"/>
  <c r="L82" i="32"/>
  <c r="J82" i="32"/>
  <c r="H82" i="32"/>
  <c r="F82" i="32"/>
  <c r="D82" i="32"/>
  <c r="V81" i="32"/>
  <c r="T81" i="32"/>
  <c r="R81" i="32"/>
  <c r="P81" i="32"/>
  <c r="N81" i="32"/>
  <c r="L81" i="32"/>
  <c r="J81" i="32"/>
  <c r="H81" i="32"/>
  <c r="F81" i="32"/>
  <c r="D81" i="32"/>
  <c r="V80" i="32"/>
  <c r="T80" i="32"/>
  <c r="R80" i="32"/>
  <c r="P80" i="32"/>
  <c r="N80" i="32"/>
  <c r="L80" i="32"/>
  <c r="J80" i="32"/>
  <c r="H80" i="32"/>
  <c r="F80" i="32"/>
  <c r="D80" i="32"/>
  <c r="V79" i="32"/>
  <c r="T79" i="32"/>
  <c r="R79" i="32"/>
  <c r="P79" i="32"/>
  <c r="N79" i="32"/>
  <c r="L79" i="32"/>
  <c r="J79" i="32"/>
  <c r="H79" i="32"/>
  <c r="F79" i="32"/>
  <c r="D79" i="32"/>
  <c r="V78" i="32"/>
  <c r="T78" i="32"/>
  <c r="R78" i="32"/>
  <c r="P78" i="32"/>
  <c r="N78" i="32"/>
  <c r="L78" i="32"/>
  <c r="J78" i="32"/>
  <c r="H78" i="32"/>
  <c r="F78" i="32"/>
  <c r="D78" i="32"/>
  <c r="V77" i="32"/>
  <c r="T77" i="32"/>
  <c r="R77" i="32"/>
  <c r="P77" i="32"/>
  <c r="N77" i="32"/>
  <c r="L77" i="32"/>
  <c r="J77" i="32"/>
  <c r="H77" i="32"/>
  <c r="F77" i="32"/>
  <c r="D77" i="32"/>
  <c r="V76" i="32"/>
  <c r="T76" i="32"/>
  <c r="R76" i="32"/>
  <c r="P76" i="32"/>
  <c r="N76" i="32"/>
  <c r="L76" i="32"/>
  <c r="J76" i="32"/>
  <c r="H76" i="32"/>
  <c r="F76" i="32"/>
  <c r="D76" i="32"/>
  <c r="V75" i="32"/>
  <c r="T75" i="32"/>
  <c r="R75" i="32"/>
  <c r="P75" i="32"/>
  <c r="N75" i="32"/>
  <c r="L75" i="32"/>
  <c r="J75" i="32"/>
  <c r="H75" i="32"/>
  <c r="F75" i="32"/>
  <c r="D75" i="32"/>
  <c r="V74" i="32"/>
  <c r="T74" i="32"/>
  <c r="R74" i="32"/>
  <c r="P74" i="32"/>
  <c r="N74" i="32"/>
  <c r="L74" i="32"/>
  <c r="J74" i="32"/>
  <c r="H74" i="32"/>
  <c r="F74" i="32"/>
  <c r="D74" i="32"/>
  <c r="V73" i="32"/>
  <c r="T73" i="32"/>
  <c r="R73" i="32"/>
  <c r="P73" i="32"/>
  <c r="N73" i="32"/>
  <c r="L73" i="32"/>
  <c r="J73" i="32"/>
  <c r="H73" i="32"/>
  <c r="F73" i="32"/>
  <c r="D73" i="32"/>
  <c r="V72" i="32"/>
  <c r="T72" i="32"/>
  <c r="R72" i="32"/>
  <c r="P72" i="32"/>
  <c r="N72" i="32"/>
  <c r="L72" i="32"/>
  <c r="J72" i="32"/>
  <c r="H72" i="32"/>
  <c r="F72" i="32"/>
  <c r="D72" i="32"/>
  <c r="J71" i="32"/>
  <c r="V70" i="32"/>
  <c r="T70" i="32"/>
  <c r="R70" i="32"/>
  <c r="P70" i="32"/>
  <c r="N70" i="32"/>
  <c r="L70" i="32"/>
  <c r="J70" i="32"/>
  <c r="H70" i="32"/>
  <c r="F70" i="32"/>
  <c r="D70" i="32"/>
  <c r="V69" i="32"/>
  <c r="T69" i="32"/>
  <c r="R69" i="32"/>
  <c r="P69" i="32"/>
  <c r="N69" i="32"/>
  <c r="L69" i="32"/>
  <c r="J69" i="32"/>
  <c r="H69" i="32"/>
  <c r="F69" i="32"/>
  <c r="D69" i="32"/>
  <c r="V68" i="32"/>
  <c r="T68" i="32"/>
  <c r="R68" i="32"/>
  <c r="P68" i="32"/>
  <c r="N68" i="32"/>
  <c r="L68" i="32"/>
  <c r="J68" i="32"/>
  <c r="H68" i="32"/>
  <c r="F68" i="32"/>
  <c r="D68" i="32"/>
  <c r="V67" i="32"/>
  <c r="T67" i="32"/>
  <c r="R67" i="32"/>
  <c r="P67" i="32"/>
  <c r="N67" i="32"/>
  <c r="L67" i="32"/>
  <c r="J67" i="32"/>
  <c r="H67" i="32"/>
  <c r="F67" i="32"/>
  <c r="D67" i="32"/>
  <c r="V66" i="32"/>
  <c r="T66" i="32"/>
  <c r="R66" i="32"/>
  <c r="P66" i="32"/>
  <c r="N66" i="32"/>
  <c r="L66" i="32"/>
  <c r="J66" i="32"/>
  <c r="H66" i="32"/>
  <c r="F66" i="32"/>
  <c r="D66" i="32"/>
  <c r="V65" i="32"/>
  <c r="T65" i="32"/>
  <c r="R65" i="32"/>
  <c r="P65" i="32"/>
  <c r="N65" i="32"/>
  <c r="L65" i="32"/>
  <c r="J65" i="32"/>
  <c r="H65" i="32"/>
  <c r="F65" i="32"/>
  <c r="D65" i="32"/>
  <c r="V64" i="32"/>
  <c r="T64" i="32"/>
  <c r="R64" i="32"/>
  <c r="P64" i="32"/>
  <c r="N64" i="32"/>
  <c r="L64" i="32"/>
  <c r="J64" i="32"/>
  <c r="H64" i="32"/>
  <c r="F64" i="32"/>
  <c r="D64" i="32"/>
  <c r="V63" i="32"/>
  <c r="T63" i="32"/>
  <c r="R63" i="32"/>
  <c r="P63" i="32"/>
  <c r="N63" i="32"/>
  <c r="L63" i="32"/>
  <c r="J63" i="32"/>
  <c r="H63" i="32"/>
  <c r="F63" i="32"/>
  <c r="D63" i="32"/>
  <c r="V62" i="32"/>
  <c r="T62" i="32"/>
  <c r="R62" i="32"/>
  <c r="P62" i="32"/>
  <c r="N62" i="32"/>
  <c r="L62" i="32"/>
  <c r="J62" i="32"/>
  <c r="H62" i="32"/>
  <c r="F62" i="32"/>
  <c r="D62" i="32"/>
  <c r="V61" i="32"/>
  <c r="T61" i="32"/>
  <c r="R61" i="32"/>
  <c r="P61" i="32"/>
  <c r="N61" i="32"/>
  <c r="L61" i="32"/>
  <c r="J61" i="32"/>
  <c r="H61" i="32"/>
  <c r="F61" i="32"/>
  <c r="D61" i="32"/>
  <c r="V60" i="32"/>
  <c r="T60" i="32"/>
  <c r="R60" i="32"/>
  <c r="P60" i="32"/>
  <c r="N60" i="32"/>
  <c r="L60" i="32"/>
  <c r="J60" i="32"/>
  <c r="H60" i="32"/>
  <c r="F60" i="32"/>
  <c r="D60" i="32"/>
  <c r="V59" i="32"/>
  <c r="T59" i="32"/>
  <c r="R59" i="32"/>
  <c r="P59" i="32"/>
  <c r="N59" i="32"/>
  <c r="L59" i="32"/>
  <c r="J59" i="32"/>
  <c r="H59" i="32"/>
  <c r="F59" i="32"/>
  <c r="D59" i="32"/>
  <c r="V58" i="32"/>
  <c r="R58" i="32"/>
  <c r="N58" i="32"/>
  <c r="J58" i="32"/>
  <c r="V57" i="32"/>
  <c r="T57" i="32"/>
  <c r="R57" i="32"/>
  <c r="P57" i="32"/>
  <c r="N57" i="32"/>
  <c r="L57" i="32"/>
  <c r="J57" i="32"/>
  <c r="H57" i="32"/>
  <c r="F57" i="32"/>
  <c r="D57" i="32"/>
  <c r="V56" i="32"/>
  <c r="T56" i="32"/>
  <c r="R56" i="32"/>
  <c r="P56" i="32"/>
  <c r="N56" i="32"/>
  <c r="L56" i="32"/>
  <c r="J56" i="32"/>
  <c r="H56" i="32"/>
  <c r="F56" i="32"/>
  <c r="D56" i="32"/>
  <c r="V55" i="32"/>
  <c r="T55" i="32"/>
  <c r="R55" i="32"/>
  <c r="P55" i="32"/>
  <c r="N55" i="32"/>
  <c r="L55" i="32"/>
  <c r="J55" i="32"/>
  <c r="H55" i="32"/>
  <c r="F55" i="32"/>
  <c r="D55" i="32"/>
  <c r="V54" i="32"/>
  <c r="T54" i="32"/>
  <c r="R54" i="32"/>
  <c r="P54" i="32"/>
  <c r="N54" i="32"/>
  <c r="L54" i="32"/>
  <c r="J54" i="32"/>
  <c r="H54" i="32"/>
  <c r="F54" i="32"/>
  <c r="D54" i="32"/>
  <c r="V53" i="32"/>
  <c r="T53" i="32"/>
  <c r="R53" i="32"/>
  <c r="P53" i="32"/>
  <c r="N53" i="32"/>
  <c r="L53" i="32"/>
  <c r="J53" i="32"/>
  <c r="H53" i="32"/>
  <c r="F53" i="32"/>
  <c r="D53" i="32"/>
  <c r="V52" i="32"/>
  <c r="T52" i="32"/>
  <c r="R52" i="32"/>
  <c r="P52" i="32"/>
  <c r="N52" i="32"/>
  <c r="L52" i="32"/>
  <c r="J52" i="32"/>
  <c r="H52" i="32"/>
  <c r="F52" i="32"/>
  <c r="D52" i="32"/>
  <c r="V51" i="32"/>
  <c r="T51" i="32"/>
  <c r="R51" i="32"/>
  <c r="P51" i="32"/>
  <c r="N51" i="32"/>
  <c r="L51" i="32"/>
  <c r="J51" i="32"/>
  <c r="H51" i="32"/>
  <c r="F51" i="32"/>
  <c r="D51" i="32"/>
  <c r="V50" i="32"/>
  <c r="T50" i="32"/>
  <c r="R50" i="32"/>
  <c r="P50" i="32"/>
  <c r="N50" i="32"/>
  <c r="L50" i="32"/>
  <c r="J50" i="32"/>
  <c r="H50" i="32"/>
  <c r="F50" i="32"/>
  <c r="D50" i="32"/>
  <c r="V49" i="32"/>
  <c r="T49" i="32"/>
  <c r="R49" i="32"/>
  <c r="P49" i="32"/>
  <c r="N49" i="32"/>
  <c r="L49" i="32"/>
  <c r="J49" i="32"/>
  <c r="H49" i="32"/>
  <c r="F49" i="32"/>
  <c r="D49" i="32"/>
  <c r="V48" i="32"/>
  <c r="T48" i="32"/>
  <c r="R48" i="32"/>
  <c r="P48" i="32"/>
  <c r="N48" i="32"/>
  <c r="L48" i="32"/>
  <c r="J48" i="32"/>
  <c r="H48" i="32"/>
  <c r="F48" i="32"/>
  <c r="D48" i="32"/>
  <c r="V47" i="32"/>
  <c r="T47" i="32"/>
  <c r="R47" i="32"/>
  <c r="P47" i="32"/>
  <c r="N47" i="32"/>
  <c r="L47" i="32"/>
  <c r="J47" i="32"/>
  <c r="H47" i="32"/>
  <c r="F47" i="32"/>
  <c r="D47" i="32"/>
  <c r="V46" i="32"/>
  <c r="T46" i="32"/>
  <c r="R46" i="32"/>
  <c r="P46" i="32"/>
  <c r="N46" i="32"/>
  <c r="L46" i="32"/>
  <c r="J46" i="32"/>
  <c r="H46" i="32"/>
  <c r="F46" i="32"/>
  <c r="D46" i="32"/>
  <c r="R45" i="32"/>
  <c r="N45" i="32"/>
  <c r="J45" i="32"/>
  <c r="V44" i="32"/>
  <c r="T44" i="32"/>
  <c r="R44" i="32"/>
  <c r="P44" i="32"/>
  <c r="N44" i="32"/>
  <c r="L44" i="32"/>
  <c r="J44" i="32"/>
  <c r="H44" i="32"/>
  <c r="F44" i="32"/>
  <c r="D44" i="32"/>
  <c r="V43" i="32"/>
  <c r="T43" i="32"/>
  <c r="R43" i="32"/>
  <c r="P43" i="32"/>
  <c r="N43" i="32"/>
  <c r="L43" i="32"/>
  <c r="J43" i="32"/>
  <c r="H43" i="32"/>
  <c r="F43" i="32"/>
  <c r="D43" i="32"/>
  <c r="V42" i="32"/>
  <c r="T42" i="32"/>
  <c r="R42" i="32"/>
  <c r="P42" i="32"/>
  <c r="N42" i="32"/>
  <c r="L42" i="32"/>
  <c r="J42" i="32"/>
  <c r="H42" i="32"/>
  <c r="F42" i="32"/>
  <c r="D42" i="32"/>
  <c r="V41" i="32"/>
  <c r="T41" i="32"/>
  <c r="R41" i="32"/>
  <c r="P41" i="32"/>
  <c r="N41" i="32"/>
  <c r="L41" i="32"/>
  <c r="J41" i="32"/>
  <c r="H41" i="32"/>
  <c r="F41" i="32"/>
  <c r="D41" i="32"/>
  <c r="V40" i="32"/>
  <c r="T40" i="32"/>
  <c r="R40" i="32"/>
  <c r="P40" i="32"/>
  <c r="N40" i="32"/>
  <c r="L40" i="32"/>
  <c r="J40" i="32"/>
  <c r="H40" i="32"/>
  <c r="F40" i="32"/>
  <c r="D40" i="32"/>
  <c r="V39" i="32"/>
  <c r="T39" i="32"/>
  <c r="R39" i="32"/>
  <c r="P39" i="32"/>
  <c r="N39" i="32"/>
  <c r="L39" i="32"/>
  <c r="J39" i="32"/>
  <c r="H39" i="32"/>
  <c r="F39" i="32"/>
  <c r="D39" i="32"/>
  <c r="V38" i="32"/>
  <c r="T38" i="32"/>
  <c r="R38" i="32"/>
  <c r="P38" i="32"/>
  <c r="N38" i="32"/>
  <c r="L38" i="32"/>
  <c r="J38" i="32"/>
  <c r="H38" i="32"/>
  <c r="F38" i="32"/>
  <c r="D38" i="32"/>
  <c r="V37" i="32"/>
  <c r="T37" i="32"/>
  <c r="R37" i="32"/>
  <c r="P37" i="32"/>
  <c r="N37" i="32"/>
  <c r="L37" i="32"/>
  <c r="J37" i="32"/>
  <c r="H37" i="32"/>
  <c r="F37" i="32"/>
  <c r="D37" i="32"/>
  <c r="V36" i="32"/>
  <c r="T36" i="32"/>
  <c r="R36" i="32"/>
  <c r="P36" i="32"/>
  <c r="N36" i="32"/>
  <c r="L36" i="32"/>
  <c r="J36" i="32"/>
  <c r="H36" i="32"/>
  <c r="F36" i="32"/>
  <c r="D36" i="32"/>
  <c r="V35" i="32"/>
  <c r="T35" i="32"/>
  <c r="R35" i="32"/>
  <c r="P35" i="32"/>
  <c r="N35" i="32"/>
  <c r="L35" i="32"/>
  <c r="J35" i="32"/>
  <c r="H35" i="32"/>
  <c r="F35" i="32"/>
  <c r="D35" i="32"/>
  <c r="V34" i="32"/>
  <c r="T34" i="32"/>
  <c r="R34" i="32"/>
  <c r="P34" i="32"/>
  <c r="N34" i="32"/>
  <c r="L34" i="32"/>
  <c r="J34" i="32"/>
  <c r="H34" i="32"/>
  <c r="F34" i="32"/>
  <c r="D34" i="32"/>
  <c r="V33" i="32"/>
  <c r="T33" i="32"/>
  <c r="R33" i="32"/>
  <c r="P33" i="32"/>
  <c r="N33" i="32"/>
  <c r="L33" i="32"/>
  <c r="J33" i="32"/>
  <c r="H33" i="32"/>
  <c r="F33" i="32"/>
  <c r="D33" i="32"/>
  <c r="R32" i="32"/>
  <c r="J32" i="32"/>
  <c r="V31" i="32"/>
  <c r="T31" i="32"/>
  <c r="R31" i="32"/>
  <c r="P31" i="32"/>
  <c r="N31" i="32"/>
  <c r="L31" i="32"/>
  <c r="J31" i="32"/>
  <c r="H31" i="32"/>
  <c r="F31" i="32"/>
  <c r="D31" i="32"/>
  <c r="V30" i="32"/>
  <c r="T30" i="32"/>
  <c r="R30" i="32"/>
  <c r="P30" i="32"/>
  <c r="N30" i="32"/>
  <c r="L30" i="32"/>
  <c r="J30" i="32"/>
  <c r="H30" i="32"/>
  <c r="F30" i="32"/>
  <c r="D30" i="32"/>
  <c r="V29" i="32"/>
  <c r="T29" i="32"/>
  <c r="R29" i="32"/>
  <c r="P29" i="32"/>
  <c r="N29" i="32"/>
  <c r="L29" i="32"/>
  <c r="J29" i="32"/>
  <c r="H29" i="32"/>
  <c r="F29" i="32"/>
  <c r="D29" i="32"/>
  <c r="V28" i="32"/>
  <c r="T28" i="32"/>
  <c r="R28" i="32"/>
  <c r="P28" i="32"/>
  <c r="N28" i="32"/>
  <c r="L28" i="32"/>
  <c r="J28" i="32"/>
  <c r="H28" i="32"/>
  <c r="F28" i="32"/>
  <c r="D28" i="32"/>
  <c r="V27" i="32"/>
  <c r="T27" i="32"/>
  <c r="R27" i="32"/>
  <c r="P27" i="32"/>
  <c r="N27" i="32"/>
  <c r="L27" i="32"/>
  <c r="J27" i="32"/>
  <c r="H27" i="32"/>
  <c r="F27" i="32"/>
  <c r="D27" i="32"/>
  <c r="V26" i="32"/>
  <c r="T26" i="32"/>
  <c r="R26" i="32"/>
  <c r="P26" i="32"/>
  <c r="N26" i="32"/>
  <c r="L26" i="32"/>
  <c r="J26" i="32"/>
  <c r="H26" i="32"/>
  <c r="F26" i="32"/>
  <c r="D26" i="32"/>
  <c r="V25" i="32"/>
  <c r="T25" i="32"/>
  <c r="R25" i="32"/>
  <c r="P25" i="32"/>
  <c r="N25" i="32"/>
  <c r="L25" i="32"/>
  <c r="J25" i="32"/>
  <c r="H25" i="32"/>
  <c r="F25" i="32"/>
  <c r="D25" i="32"/>
  <c r="V24" i="32"/>
  <c r="T24" i="32"/>
  <c r="R24" i="32"/>
  <c r="P24" i="32"/>
  <c r="N24" i="32"/>
  <c r="L24" i="32"/>
  <c r="J24" i="32"/>
  <c r="H24" i="32"/>
  <c r="F24" i="32"/>
  <c r="D24" i="32"/>
  <c r="V23" i="32"/>
  <c r="T23" i="32"/>
  <c r="R23" i="32"/>
  <c r="P23" i="32"/>
  <c r="N23" i="32"/>
  <c r="L23" i="32"/>
  <c r="J23" i="32"/>
  <c r="H23" i="32"/>
  <c r="F23" i="32"/>
  <c r="D23" i="32"/>
  <c r="V22" i="32"/>
  <c r="T22" i="32"/>
  <c r="R22" i="32"/>
  <c r="P22" i="32"/>
  <c r="N22" i="32"/>
  <c r="L22" i="32"/>
  <c r="J22" i="32"/>
  <c r="H22" i="32"/>
  <c r="F22" i="32"/>
  <c r="D22" i="32"/>
  <c r="V21" i="32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F94" i="12"/>
  <c r="F93" i="12"/>
  <c r="F92" i="12"/>
  <c r="F91" i="12"/>
  <c r="F90" i="12"/>
  <c r="F89" i="12"/>
  <c r="F88" i="12"/>
  <c r="F87" i="12"/>
  <c r="F86" i="12"/>
  <c r="F85" i="12"/>
  <c r="F84" i="12"/>
  <c r="H83" i="12"/>
  <c r="F83" i="12"/>
  <c r="P82" i="12"/>
  <c r="N82" i="12"/>
  <c r="L82" i="12"/>
  <c r="J82" i="12"/>
  <c r="H82" i="12"/>
  <c r="T82" i="12" s="1"/>
  <c r="F82" i="12"/>
  <c r="D82" i="12"/>
  <c r="T81" i="12"/>
  <c r="R81" i="12"/>
  <c r="S81" i="12" s="1"/>
  <c r="I81" i="12"/>
  <c r="G81" i="12"/>
  <c r="S80" i="12"/>
  <c r="R80" i="12"/>
  <c r="T80" i="12" s="1"/>
  <c r="M80" i="12"/>
  <c r="K80" i="12"/>
  <c r="E80" i="12"/>
  <c r="T79" i="12"/>
  <c r="R79" i="12"/>
  <c r="S79" i="12" s="1"/>
  <c r="Q79" i="12"/>
  <c r="O79" i="12"/>
  <c r="I79" i="12"/>
  <c r="G79" i="12"/>
  <c r="S78" i="12"/>
  <c r="R78" i="12"/>
  <c r="T78" i="12" s="1"/>
  <c r="M78" i="12" s="1"/>
  <c r="K78" i="12"/>
  <c r="E78" i="12"/>
  <c r="T77" i="12"/>
  <c r="G77" i="12" s="1"/>
  <c r="R77" i="12"/>
  <c r="Q77" i="12"/>
  <c r="O77" i="12"/>
  <c r="I77" i="12"/>
  <c r="R76" i="12"/>
  <c r="T76" i="12" s="1"/>
  <c r="M76" i="12" s="1"/>
  <c r="T75" i="12"/>
  <c r="G75" i="12" s="1"/>
  <c r="R75" i="12"/>
  <c r="I75" i="12"/>
  <c r="R74" i="12"/>
  <c r="T74" i="12" s="1"/>
  <c r="M74" i="12"/>
  <c r="T73" i="12"/>
  <c r="R73" i="12"/>
  <c r="S73" i="12" s="1"/>
  <c r="I73" i="12"/>
  <c r="G73" i="12"/>
  <c r="S72" i="12"/>
  <c r="R72" i="12"/>
  <c r="T72" i="12" s="1"/>
  <c r="O72" i="12"/>
  <c r="M72" i="12"/>
  <c r="K72" i="12"/>
  <c r="G72" i="12"/>
  <c r="E72" i="12"/>
  <c r="T71" i="12"/>
  <c r="S71" i="12" s="1"/>
  <c r="R71" i="12"/>
  <c r="O71" i="12"/>
  <c r="I71" i="12"/>
  <c r="G71" i="12"/>
  <c r="R70" i="12"/>
  <c r="R82" i="12" s="1"/>
  <c r="P69" i="12"/>
  <c r="N69" i="12"/>
  <c r="L69" i="12"/>
  <c r="J69" i="12"/>
  <c r="H69" i="12"/>
  <c r="F69" i="12"/>
  <c r="D69" i="12"/>
  <c r="R68" i="12"/>
  <c r="T68" i="12" s="1"/>
  <c r="T67" i="12"/>
  <c r="K67" i="12" s="1"/>
  <c r="S67" i="12"/>
  <c r="R67" i="12"/>
  <c r="O67" i="12"/>
  <c r="M67" i="12"/>
  <c r="I67" i="12"/>
  <c r="G67" i="12"/>
  <c r="E67" i="12"/>
  <c r="R66" i="12"/>
  <c r="T66" i="12" s="1"/>
  <c r="T65" i="12"/>
  <c r="K65" i="12" s="1"/>
  <c r="S65" i="12"/>
  <c r="R65" i="12"/>
  <c r="O65" i="12"/>
  <c r="M65" i="12"/>
  <c r="G65" i="12"/>
  <c r="E65" i="12"/>
  <c r="R64" i="12"/>
  <c r="T64" i="12" s="1"/>
  <c r="T63" i="12"/>
  <c r="K63" i="12" s="1"/>
  <c r="S63" i="12"/>
  <c r="R63" i="12"/>
  <c r="O63" i="12"/>
  <c r="M63" i="12"/>
  <c r="G63" i="12"/>
  <c r="E63" i="12"/>
  <c r="R62" i="12"/>
  <c r="T62" i="12" s="1"/>
  <c r="T61" i="12"/>
  <c r="K61" i="12" s="1"/>
  <c r="S61" i="12"/>
  <c r="R61" i="12"/>
  <c r="O61" i="12"/>
  <c r="M61" i="12"/>
  <c r="G61" i="12"/>
  <c r="E61" i="12"/>
  <c r="R60" i="12"/>
  <c r="T60" i="12" s="1"/>
  <c r="T59" i="12"/>
  <c r="K59" i="12" s="1"/>
  <c r="S59" i="12"/>
  <c r="R59" i="12"/>
  <c r="O59" i="12"/>
  <c r="M59" i="12"/>
  <c r="G59" i="12"/>
  <c r="E59" i="12"/>
  <c r="R58" i="12"/>
  <c r="T58" i="12" s="1"/>
  <c r="T57" i="12"/>
  <c r="K57" i="12" s="1"/>
  <c r="S57" i="12"/>
  <c r="R57" i="12"/>
  <c r="R69" i="12" s="1"/>
  <c r="O57" i="12"/>
  <c r="M57" i="12"/>
  <c r="G57" i="12"/>
  <c r="E57" i="12"/>
  <c r="P56" i="12"/>
  <c r="N56" i="12"/>
  <c r="L56" i="12"/>
  <c r="J56" i="12"/>
  <c r="H56" i="12"/>
  <c r="F56" i="12"/>
  <c r="D56" i="12"/>
  <c r="R55" i="12"/>
  <c r="T55" i="12" s="1"/>
  <c r="T54" i="12"/>
  <c r="K54" i="12" s="1"/>
  <c r="S54" i="12"/>
  <c r="R54" i="12"/>
  <c r="Q54" i="12"/>
  <c r="O54" i="12"/>
  <c r="M54" i="12"/>
  <c r="I54" i="12"/>
  <c r="G54" i="12"/>
  <c r="E54" i="12"/>
  <c r="R53" i="12"/>
  <c r="T53" i="12" s="1"/>
  <c r="T52" i="12"/>
  <c r="K52" i="12" s="1"/>
  <c r="S52" i="12"/>
  <c r="R52" i="12"/>
  <c r="Q52" i="12"/>
  <c r="O52" i="12"/>
  <c r="M52" i="12"/>
  <c r="I52" i="12"/>
  <c r="G52" i="12"/>
  <c r="E52" i="12"/>
  <c r="R51" i="12"/>
  <c r="T51" i="12" s="1"/>
  <c r="R50" i="12"/>
  <c r="T50" i="12" s="1"/>
  <c r="R49" i="12"/>
  <c r="T49" i="12" s="1"/>
  <c r="T48" i="12"/>
  <c r="K48" i="12" s="1"/>
  <c r="S48" i="12"/>
  <c r="R48" i="12"/>
  <c r="Q48" i="12"/>
  <c r="O48" i="12"/>
  <c r="M48" i="12"/>
  <c r="I48" i="12"/>
  <c r="G48" i="12"/>
  <c r="E48" i="12"/>
  <c r="R47" i="12"/>
  <c r="T47" i="12" s="1"/>
  <c r="T46" i="12"/>
  <c r="K46" i="12" s="1"/>
  <c r="S46" i="12"/>
  <c r="R46" i="12"/>
  <c r="Q46" i="12"/>
  <c r="O46" i="12"/>
  <c r="M46" i="12"/>
  <c r="I46" i="12"/>
  <c r="G46" i="12"/>
  <c r="E46" i="12"/>
  <c r="R45" i="12"/>
  <c r="T45" i="12" s="1"/>
  <c r="T44" i="12"/>
  <c r="S44" i="12" s="1"/>
  <c r="R44" i="12"/>
  <c r="R56" i="12" s="1"/>
  <c r="Q44" i="12"/>
  <c r="O44" i="12"/>
  <c r="I44" i="12"/>
  <c r="G44" i="12"/>
  <c r="E44" i="12"/>
  <c r="N43" i="12"/>
  <c r="L43" i="12"/>
  <c r="J43" i="12"/>
  <c r="H43" i="12"/>
  <c r="F43" i="12"/>
  <c r="D43" i="12"/>
  <c r="P42" i="12"/>
  <c r="R42" i="12" s="1"/>
  <c r="P41" i="12"/>
  <c r="R41" i="12" s="1"/>
  <c r="R40" i="12"/>
  <c r="T40" i="12" s="1"/>
  <c r="P40" i="12"/>
  <c r="R39" i="12"/>
  <c r="T39" i="12" s="1"/>
  <c r="P39" i="12"/>
  <c r="P38" i="12"/>
  <c r="R38" i="12" s="1"/>
  <c r="P37" i="12"/>
  <c r="R37" i="12" s="1"/>
  <c r="R36" i="12"/>
  <c r="T36" i="12" s="1"/>
  <c r="P36" i="12"/>
  <c r="R35" i="12"/>
  <c r="T35" i="12" s="1"/>
  <c r="P35" i="12"/>
  <c r="P34" i="12"/>
  <c r="R34" i="12" s="1"/>
  <c r="P33" i="12"/>
  <c r="R33" i="12" s="1"/>
  <c r="R32" i="12"/>
  <c r="T32" i="12" s="1"/>
  <c r="P32" i="12"/>
  <c r="R31" i="12"/>
  <c r="P31" i="12"/>
  <c r="P43" i="12" s="1"/>
  <c r="P30" i="12"/>
  <c r="N30" i="12"/>
  <c r="L30" i="12"/>
  <c r="J30" i="12"/>
  <c r="H30" i="12"/>
  <c r="F30" i="12"/>
  <c r="D30" i="12"/>
  <c r="R29" i="12"/>
  <c r="T29" i="12" s="1"/>
  <c r="R28" i="12"/>
  <c r="T28" i="12" s="1"/>
  <c r="K28" i="12" s="1"/>
  <c r="R27" i="12"/>
  <c r="T27" i="12" s="1"/>
  <c r="T26" i="12"/>
  <c r="K26" i="12" s="1"/>
  <c r="R26" i="12"/>
  <c r="S26" i="12" s="1"/>
  <c r="O26" i="12"/>
  <c r="G26" i="12"/>
  <c r="R25" i="12"/>
  <c r="T25" i="12" s="1"/>
  <c r="T24" i="12"/>
  <c r="K24" i="12" s="1"/>
  <c r="R24" i="12"/>
  <c r="S24" i="12" s="1"/>
  <c r="O24" i="12"/>
  <c r="G24" i="12"/>
  <c r="R23" i="12"/>
  <c r="T23" i="12" s="1"/>
  <c r="T22" i="12"/>
  <c r="K22" i="12" s="1"/>
  <c r="R22" i="12"/>
  <c r="O22" i="12"/>
  <c r="G22" i="12"/>
  <c r="R21" i="12"/>
  <c r="T21" i="12" s="1"/>
  <c r="T20" i="12"/>
  <c r="K20" i="12" s="1"/>
  <c r="R20" i="12"/>
  <c r="O20" i="12"/>
  <c r="G20" i="12"/>
  <c r="E20" i="12"/>
  <c r="R19" i="12"/>
  <c r="T19" i="12" s="1"/>
  <c r="R18" i="12"/>
  <c r="R30" i="12" s="1"/>
  <c r="P17" i="12"/>
  <c r="N17" i="12"/>
  <c r="L17" i="12"/>
  <c r="J17" i="12"/>
  <c r="H17" i="12"/>
  <c r="F17" i="12"/>
  <c r="D17" i="12"/>
  <c r="R16" i="12"/>
  <c r="T16" i="12" s="1"/>
  <c r="R15" i="12"/>
  <c r="T15" i="12" s="1"/>
  <c r="S15" i="12" s="1"/>
  <c r="R14" i="12"/>
  <c r="T14" i="12" s="1"/>
  <c r="R13" i="12"/>
  <c r="R12" i="12"/>
  <c r="T12" i="12" s="1"/>
  <c r="R11" i="12"/>
  <c r="T11" i="12" s="1"/>
  <c r="R10" i="12"/>
  <c r="T10" i="12" s="1"/>
  <c r="R9" i="12"/>
  <c r="T9" i="12" s="1"/>
  <c r="R8" i="12"/>
  <c r="T8" i="12" s="1"/>
  <c r="R7" i="12"/>
  <c r="R6" i="12"/>
  <c r="T6" i="12" s="1"/>
  <c r="R5" i="12"/>
  <c r="T5" i="12" s="1"/>
  <c r="M5" i="12" s="1"/>
  <c r="R563" i="30"/>
  <c r="Q563" i="30"/>
  <c r="P563" i="30"/>
  <c r="O563" i="30"/>
  <c r="N563" i="30"/>
  <c r="M563" i="30"/>
  <c r="L563" i="30"/>
  <c r="K563" i="30"/>
  <c r="J563" i="30"/>
  <c r="I563" i="30"/>
  <c r="H563" i="30"/>
  <c r="G563" i="30"/>
  <c r="S562" i="30"/>
  <c r="S561" i="30"/>
  <c r="R560" i="30"/>
  <c r="R564" i="30" s="1"/>
  <c r="Q560" i="30"/>
  <c r="Q564" i="30" s="1"/>
  <c r="P560" i="30"/>
  <c r="P564" i="30" s="1"/>
  <c r="O560" i="30"/>
  <c r="O564" i="30" s="1"/>
  <c r="N560" i="30"/>
  <c r="N564" i="30" s="1"/>
  <c r="M560" i="30"/>
  <c r="M564" i="30" s="1"/>
  <c r="L560" i="30"/>
  <c r="L564" i="30" s="1"/>
  <c r="K560" i="30"/>
  <c r="K564" i="30" s="1"/>
  <c r="J560" i="30"/>
  <c r="J564" i="30" s="1"/>
  <c r="I560" i="30"/>
  <c r="I564" i="30" s="1"/>
  <c r="H560" i="30"/>
  <c r="H564" i="30" s="1"/>
  <c r="G560" i="30"/>
  <c r="G564" i="30" s="1"/>
  <c r="S559" i="30"/>
  <c r="S560" i="30" s="1"/>
  <c r="S557" i="30"/>
  <c r="S556" i="30"/>
  <c r="R553" i="30"/>
  <c r="Q553" i="30"/>
  <c r="P553" i="30"/>
  <c r="O553" i="30"/>
  <c r="N553" i="30"/>
  <c r="M553" i="30"/>
  <c r="L553" i="30"/>
  <c r="K553" i="30"/>
  <c r="J553" i="30"/>
  <c r="I553" i="30"/>
  <c r="H553" i="30"/>
  <c r="G553" i="30"/>
  <c r="S552" i="30"/>
  <c r="S551" i="30"/>
  <c r="R550" i="30"/>
  <c r="R554" i="30" s="1"/>
  <c r="Q550" i="30"/>
  <c r="Q554" i="30" s="1"/>
  <c r="P550" i="30"/>
  <c r="P554" i="30" s="1"/>
  <c r="O550" i="30"/>
  <c r="O554" i="30" s="1"/>
  <c r="N550" i="30"/>
  <c r="N554" i="30" s="1"/>
  <c r="M550" i="30"/>
  <c r="M554" i="30" s="1"/>
  <c r="L550" i="30"/>
  <c r="L554" i="30" s="1"/>
  <c r="K550" i="30"/>
  <c r="K554" i="30" s="1"/>
  <c r="J550" i="30"/>
  <c r="J554" i="30" s="1"/>
  <c r="I550" i="30"/>
  <c r="I554" i="30" s="1"/>
  <c r="H550" i="30"/>
  <c r="H554" i="30" s="1"/>
  <c r="G550" i="30"/>
  <c r="G554" i="30" s="1"/>
  <c r="S549" i="30"/>
  <c r="S548" i="30"/>
  <c r="S547" i="30"/>
  <c r="S546" i="30"/>
  <c r="S545" i="30"/>
  <c r="R542" i="30"/>
  <c r="Q542" i="30"/>
  <c r="P542" i="30"/>
  <c r="O542" i="30"/>
  <c r="N542" i="30"/>
  <c r="M542" i="30"/>
  <c r="L542" i="30"/>
  <c r="K542" i="30"/>
  <c r="J542" i="30"/>
  <c r="I542" i="30"/>
  <c r="H542" i="30"/>
  <c r="G542" i="30"/>
  <c r="S541" i="30"/>
  <c r="S540" i="30"/>
  <c r="S539" i="30"/>
  <c r="R538" i="30"/>
  <c r="R543" i="30" s="1"/>
  <c r="Q538" i="30"/>
  <c r="Q543" i="30" s="1"/>
  <c r="P538" i="30"/>
  <c r="P543" i="30" s="1"/>
  <c r="O538" i="30"/>
  <c r="O543" i="30" s="1"/>
  <c r="N538" i="30"/>
  <c r="N543" i="30" s="1"/>
  <c r="M538" i="30"/>
  <c r="M543" i="30" s="1"/>
  <c r="L538" i="30"/>
  <c r="L543" i="30" s="1"/>
  <c r="K538" i="30"/>
  <c r="K543" i="30" s="1"/>
  <c r="J538" i="30"/>
  <c r="J543" i="30" s="1"/>
  <c r="I538" i="30"/>
  <c r="I543" i="30" s="1"/>
  <c r="H538" i="30"/>
  <c r="H543" i="30" s="1"/>
  <c r="G538" i="30"/>
  <c r="G543" i="30" s="1"/>
  <c r="S537" i="30"/>
  <c r="S536" i="30"/>
  <c r="S535" i="30"/>
  <c r="S534" i="30"/>
  <c r="S533" i="30"/>
  <c r="S531" i="30"/>
  <c r="S530" i="30"/>
  <c r="S529" i="30"/>
  <c r="R526" i="30"/>
  <c r="Q526" i="30"/>
  <c r="P526" i="30"/>
  <c r="O526" i="30"/>
  <c r="N526" i="30"/>
  <c r="M526" i="30"/>
  <c r="L526" i="30"/>
  <c r="K526" i="30"/>
  <c r="J526" i="30"/>
  <c r="I526" i="30"/>
  <c r="H526" i="30"/>
  <c r="G526" i="30"/>
  <c r="S525" i="30"/>
  <c r="S524" i="30"/>
  <c r="S523" i="30"/>
  <c r="S522" i="30"/>
  <c r="S526" i="30" s="1"/>
  <c r="R521" i="30"/>
  <c r="R527" i="30" s="1"/>
  <c r="Q521" i="30"/>
  <c r="Q527" i="30" s="1"/>
  <c r="P521" i="30"/>
  <c r="P527" i="30" s="1"/>
  <c r="O521" i="30"/>
  <c r="O527" i="30" s="1"/>
  <c r="N521" i="30"/>
  <c r="N527" i="30" s="1"/>
  <c r="M521" i="30"/>
  <c r="M527" i="30" s="1"/>
  <c r="L521" i="30"/>
  <c r="L527" i="30" s="1"/>
  <c r="K521" i="30"/>
  <c r="K527" i="30" s="1"/>
  <c r="J521" i="30"/>
  <c r="J527" i="30" s="1"/>
  <c r="I521" i="30"/>
  <c r="I527" i="30" s="1"/>
  <c r="H521" i="30"/>
  <c r="H527" i="30" s="1"/>
  <c r="G521" i="30"/>
  <c r="G527" i="30" s="1"/>
  <c r="S520" i="30"/>
  <c r="S519" i="30"/>
  <c r="S518" i="30"/>
  <c r="S517" i="30"/>
  <c r="S516" i="30"/>
  <c r="S514" i="30"/>
  <c r="S513" i="30"/>
  <c r="S512" i="30"/>
  <c r="R509" i="30"/>
  <c r="Q509" i="30"/>
  <c r="P509" i="30"/>
  <c r="O509" i="30"/>
  <c r="N509" i="30"/>
  <c r="M509" i="30"/>
  <c r="L509" i="30"/>
  <c r="K509" i="30"/>
  <c r="J509" i="30"/>
  <c r="I509" i="30"/>
  <c r="H509" i="30"/>
  <c r="G509" i="30"/>
  <c r="S508" i="30"/>
  <c r="S507" i="30"/>
  <c r="S506" i="30"/>
  <c r="S505" i="30"/>
  <c r="S504" i="30"/>
  <c r="R503" i="30"/>
  <c r="R510" i="30" s="1"/>
  <c r="Q503" i="30"/>
  <c r="Q510" i="30" s="1"/>
  <c r="P503" i="30"/>
  <c r="P510" i="30" s="1"/>
  <c r="O503" i="30"/>
  <c r="O510" i="30" s="1"/>
  <c r="N503" i="30"/>
  <c r="N510" i="30" s="1"/>
  <c r="M503" i="30"/>
  <c r="M510" i="30" s="1"/>
  <c r="L503" i="30"/>
  <c r="L510" i="30" s="1"/>
  <c r="K503" i="30"/>
  <c r="K510" i="30" s="1"/>
  <c r="J503" i="30"/>
  <c r="J510" i="30" s="1"/>
  <c r="I503" i="30"/>
  <c r="I510" i="30" s="1"/>
  <c r="H503" i="30"/>
  <c r="H510" i="30" s="1"/>
  <c r="G503" i="30"/>
  <c r="G510" i="30" s="1"/>
  <c r="S502" i="30"/>
  <c r="S501" i="30"/>
  <c r="S500" i="30"/>
  <c r="S499" i="30"/>
  <c r="S498" i="30"/>
  <c r="S497" i="30"/>
  <c r="S496" i="30"/>
  <c r="S495" i="30"/>
  <c r="S494" i="30"/>
  <c r="R491" i="30"/>
  <c r="Q491" i="30"/>
  <c r="P491" i="30"/>
  <c r="O491" i="30"/>
  <c r="N491" i="30"/>
  <c r="M491" i="30"/>
  <c r="L491" i="30"/>
  <c r="K491" i="30"/>
  <c r="J491" i="30"/>
  <c r="I491" i="30"/>
  <c r="H491" i="30"/>
  <c r="G491" i="30"/>
  <c r="S490" i="30"/>
  <c r="S489" i="30"/>
  <c r="S488" i="30"/>
  <c r="S487" i="30"/>
  <c r="S486" i="30"/>
  <c r="S485" i="30"/>
  <c r="R484" i="30"/>
  <c r="R492" i="30" s="1"/>
  <c r="Q484" i="30"/>
  <c r="Q492" i="30" s="1"/>
  <c r="P484" i="30"/>
  <c r="P492" i="30" s="1"/>
  <c r="O484" i="30"/>
  <c r="O492" i="30" s="1"/>
  <c r="N484" i="30"/>
  <c r="N492" i="30" s="1"/>
  <c r="M484" i="30"/>
  <c r="M492" i="30" s="1"/>
  <c r="L484" i="30"/>
  <c r="L492" i="30" s="1"/>
  <c r="K484" i="30"/>
  <c r="K492" i="30" s="1"/>
  <c r="J484" i="30"/>
  <c r="J492" i="30" s="1"/>
  <c r="I484" i="30"/>
  <c r="I492" i="30" s="1"/>
  <c r="H484" i="30"/>
  <c r="H492" i="30" s="1"/>
  <c r="G484" i="30"/>
  <c r="G492" i="30" s="1"/>
  <c r="S483" i="30"/>
  <c r="S482" i="30"/>
  <c r="S481" i="30"/>
  <c r="S480" i="30"/>
  <c r="S479" i="30"/>
  <c r="S478" i="30"/>
  <c r="S477" i="30"/>
  <c r="S476" i="30"/>
  <c r="S475" i="30"/>
  <c r="S474" i="30"/>
  <c r="R471" i="30"/>
  <c r="Q471" i="30"/>
  <c r="P471" i="30"/>
  <c r="O471" i="30"/>
  <c r="N471" i="30"/>
  <c r="M471" i="30"/>
  <c r="L471" i="30"/>
  <c r="K471" i="30"/>
  <c r="J471" i="30"/>
  <c r="I471" i="30"/>
  <c r="H471" i="30"/>
  <c r="G471" i="30"/>
  <c r="S470" i="30"/>
  <c r="S469" i="30"/>
  <c r="S468" i="30"/>
  <c r="S467" i="30"/>
  <c r="S466" i="30"/>
  <c r="S465" i="30"/>
  <c r="R464" i="30"/>
  <c r="R472" i="30" s="1"/>
  <c r="Q464" i="30"/>
  <c r="Q472" i="30" s="1"/>
  <c r="P464" i="30"/>
  <c r="P472" i="30" s="1"/>
  <c r="O464" i="30"/>
  <c r="O472" i="30" s="1"/>
  <c r="N464" i="30"/>
  <c r="N472" i="30" s="1"/>
  <c r="M464" i="30"/>
  <c r="M472" i="30" s="1"/>
  <c r="L464" i="30"/>
  <c r="L472" i="30" s="1"/>
  <c r="K464" i="30"/>
  <c r="K472" i="30" s="1"/>
  <c r="J464" i="30"/>
  <c r="J472" i="30" s="1"/>
  <c r="I464" i="30"/>
  <c r="I472" i="30" s="1"/>
  <c r="H464" i="30"/>
  <c r="H472" i="30" s="1"/>
  <c r="G464" i="30"/>
  <c r="G472" i="30" s="1"/>
  <c r="S463" i="30"/>
  <c r="S462" i="30"/>
  <c r="S461" i="30"/>
  <c r="S460" i="30"/>
  <c r="S459" i="30"/>
  <c r="S458" i="30"/>
  <c r="S457" i="30"/>
  <c r="S456" i="30"/>
  <c r="S455" i="30"/>
  <c r="S454" i="30"/>
  <c r="S453" i="30"/>
  <c r="R450" i="30"/>
  <c r="Q450" i="30"/>
  <c r="P450" i="30"/>
  <c r="O450" i="30"/>
  <c r="N450" i="30"/>
  <c r="M450" i="30"/>
  <c r="L450" i="30"/>
  <c r="K450" i="30"/>
  <c r="J450" i="30"/>
  <c r="I450" i="30"/>
  <c r="H450" i="30"/>
  <c r="G450" i="30"/>
  <c r="S449" i="30"/>
  <c r="S448" i="30"/>
  <c r="S447" i="30"/>
  <c r="S446" i="30"/>
  <c r="S445" i="30"/>
  <c r="S444" i="30"/>
  <c r="R443" i="30"/>
  <c r="R451" i="30" s="1"/>
  <c r="Q443" i="30"/>
  <c r="Q451" i="30" s="1"/>
  <c r="P443" i="30"/>
  <c r="P451" i="30" s="1"/>
  <c r="O443" i="30"/>
  <c r="O451" i="30" s="1"/>
  <c r="N443" i="30"/>
  <c r="N451" i="30" s="1"/>
  <c r="M443" i="30"/>
  <c r="M451" i="30" s="1"/>
  <c r="L443" i="30"/>
  <c r="L451" i="30" s="1"/>
  <c r="K443" i="30"/>
  <c r="K451" i="30" s="1"/>
  <c r="J443" i="30"/>
  <c r="J451" i="30" s="1"/>
  <c r="I443" i="30"/>
  <c r="I451" i="30" s="1"/>
  <c r="H443" i="30"/>
  <c r="H451" i="30" s="1"/>
  <c r="G443" i="30"/>
  <c r="G451" i="30" s="1"/>
  <c r="S442" i="30"/>
  <c r="S441" i="30"/>
  <c r="S440" i="30"/>
  <c r="S439" i="30"/>
  <c r="S438" i="30"/>
  <c r="S437" i="30"/>
  <c r="S436" i="30"/>
  <c r="S435" i="30"/>
  <c r="S434" i="30"/>
  <c r="S433" i="30"/>
  <c r="R430" i="30"/>
  <c r="Q430" i="30"/>
  <c r="P430" i="30"/>
  <c r="O430" i="30"/>
  <c r="N430" i="30"/>
  <c r="M430" i="30"/>
  <c r="L430" i="30"/>
  <c r="K430" i="30"/>
  <c r="J430" i="30"/>
  <c r="I430" i="30"/>
  <c r="H430" i="30"/>
  <c r="G430" i="30"/>
  <c r="S429" i="30"/>
  <c r="S428" i="30"/>
  <c r="S427" i="30"/>
  <c r="S426" i="30"/>
  <c r="S425" i="30"/>
  <c r="R424" i="30"/>
  <c r="R431" i="30" s="1"/>
  <c r="Q424" i="30"/>
  <c r="Q431" i="30" s="1"/>
  <c r="P424" i="30"/>
  <c r="P431" i="30" s="1"/>
  <c r="O424" i="30"/>
  <c r="O431" i="30" s="1"/>
  <c r="N424" i="30"/>
  <c r="N431" i="30" s="1"/>
  <c r="M424" i="30"/>
  <c r="M431" i="30" s="1"/>
  <c r="L424" i="30"/>
  <c r="L431" i="30" s="1"/>
  <c r="K424" i="30"/>
  <c r="K431" i="30" s="1"/>
  <c r="J424" i="30"/>
  <c r="J431" i="30" s="1"/>
  <c r="I424" i="30"/>
  <c r="I431" i="30" s="1"/>
  <c r="H424" i="30"/>
  <c r="H431" i="30" s="1"/>
  <c r="G424" i="30"/>
  <c r="G431" i="30" s="1"/>
  <c r="S423" i="30"/>
  <c r="S422" i="30"/>
  <c r="S421" i="30"/>
  <c r="S420" i="30"/>
  <c r="S419" i="30"/>
  <c r="S418" i="30"/>
  <c r="S417" i="30"/>
  <c r="S416" i="30"/>
  <c r="S415" i="30"/>
  <c r="S414" i="30"/>
  <c r="R411" i="30"/>
  <c r="Q411" i="30"/>
  <c r="P411" i="30"/>
  <c r="O411" i="30"/>
  <c r="N411" i="30"/>
  <c r="M411" i="30"/>
  <c r="L411" i="30"/>
  <c r="K411" i="30"/>
  <c r="J411" i="30"/>
  <c r="I411" i="30"/>
  <c r="H411" i="30"/>
  <c r="G411" i="30"/>
  <c r="S410" i="30"/>
  <c r="S409" i="30"/>
  <c r="R408" i="30"/>
  <c r="R412" i="30" s="1"/>
  <c r="Q408" i="30"/>
  <c r="Q412" i="30" s="1"/>
  <c r="P408" i="30"/>
  <c r="P412" i="30" s="1"/>
  <c r="O408" i="30"/>
  <c r="O412" i="30" s="1"/>
  <c r="N408" i="30"/>
  <c r="N412" i="30" s="1"/>
  <c r="M408" i="30"/>
  <c r="M412" i="30" s="1"/>
  <c r="L408" i="30"/>
  <c r="L412" i="30" s="1"/>
  <c r="K408" i="30"/>
  <c r="K412" i="30" s="1"/>
  <c r="J408" i="30"/>
  <c r="J412" i="30" s="1"/>
  <c r="I408" i="30"/>
  <c r="I412" i="30" s="1"/>
  <c r="H408" i="30"/>
  <c r="H412" i="30" s="1"/>
  <c r="G408" i="30"/>
  <c r="G412" i="30" s="1"/>
  <c r="S407" i="30"/>
  <c r="S406" i="30"/>
  <c r="S405" i="30"/>
  <c r="S404" i="30"/>
  <c r="S403" i="30"/>
  <c r="S402" i="30"/>
  <c r="S401" i="30"/>
  <c r="R398" i="30"/>
  <c r="Q398" i="30"/>
  <c r="P398" i="30"/>
  <c r="O398" i="30"/>
  <c r="N398" i="30"/>
  <c r="M398" i="30"/>
  <c r="L398" i="30"/>
  <c r="K398" i="30"/>
  <c r="J398" i="30"/>
  <c r="I398" i="30"/>
  <c r="H398" i="30"/>
  <c r="G398" i="30"/>
  <c r="S397" i="30"/>
  <c r="S396" i="30"/>
  <c r="S395" i="30"/>
  <c r="S394" i="30"/>
  <c r="S393" i="30"/>
  <c r="R392" i="30"/>
  <c r="R399" i="30" s="1"/>
  <c r="Q392" i="30"/>
  <c r="Q399" i="30" s="1"/>
  <c r="P392" i="30"/>
  <c r="P399" i="30" s="1"/>
  <c r="O392" i="30"/>
  <c r="O399" i="30" s="1"/>
  <c r="N392" i="30"/>
  <c r="N399" i="30" s="1"/>
  <c r="M392" i="30"/>
  <c r="M399" i="30" s="1"/>
  <c r="L392" i="30"/>
  <c r="L399" i="30" s="1"/>
  <c r="K392" i="30"/>
  <c r="K399" i="30" s="1"/>
  <c r="J392" i="30"/>
  <c r="J399" i="30" s="1"/>
  <c r="I392" i="30"/>
  <c r="I399" i="30" s="1"/>
  <c r="H392" i="30"/>
  <c r="H399" i="30" s="1"/>
  <c r="G392" i="30"/>
  <c r="G399" i="30" s="1"/>
  <c r="S391" i="30"/>
  <c r="S390" i="30"/>
  <c r="S389" i="30"/>
  <c r="S388" i="30"/>
  <c r="S387" i="30"/>
  <c r="S386" i="30"/>
  <c r="S385" i="30"/>
  <c r="S384" i="30"/>
  <c r="S383" i="30"/>
  <c r="R380" i="30"/>
  <c r="Q380" i="30"/>
  <c r="P380" i="30"/>
  <c r="O380" i="30"/>
  <c r="N380" i="30"/>
  <c r="M380" i="30"/>
  <c r="L380" i="30"/>
  <c r="K380" i="30"/>
  <c r="J380" i="30"/>
  <c r="I380" i="30"/>
  <c r="H380" i="30"/>
  <c r="G380" i="30"/>
  <c r="S379" i="30"/>
  <c r="S378" i="30"/>
  <c r="S377" i="30"/>
  <c r="S376" i="30"/>
  <c r="S375" i="30"/>
  <c r="S374" i="30"/>
  <c r="R373" i="30"/>
  <c r="R381" i="30" s="1"/>
  <c r="Q373" i="30"/>
  <c r="Q381" i="30" s="1"/>
  <c r="P373" i="30"/>
  <c r="P381" i="30" s="1"/>
  <c r="O373" i="30"/>
  <c r="O381" i="30" s="1"/>
  <c r="N373" i="30"/>
  <c r="N381" i="30" s="1"/>
  <c r="M373" i="30"/>
  <c r="M381" i="30" s="1"/>
  <c r="L373" i="30"/>
  <c r="L381" i="30" s="1"/>
  <c r="K373" i="30"/>
  <c r="K381" i="30" s="1"/>
  <c r="J373" i="30"/>
  <c r="J381" i="30" s="1"/>
  <c r="I373" i="30"/>
  <c r="I381" i="30" s="1"/>
  <c r="H373" i="30"/>
  <c r="H381" i="30" s="1"/>
  <c r="G373" i="30"/>
  <c r="G381" i="30" s="1"/>
  <c r="S372" i="30"/>
  <c r="S371" i="30"/>
  <c r="S370" i="30"/>
  <c r="S369" i="30"/>
  <c r="S368" i="30"/>
  <c r="S367" i="30"/>
  <c r="S366" i="30"/>
  <c r="S365" i="30"/>
  <c r="S364" i="30"/>
  <c r="S363" i="30"/>
  <c r="R360" i="30"/>
  <c r="Q360" i="30"/>
  <c r="P360" i="30"/>
  <c r="O360" i="30"/>
  <c r="N360" i="30"/>
  <c r="M360" i="30"/>
  <c r="L360" i="30"/>
  <c r="K360" i="30"/>
  <c r="J360" i="30"/>
  <c r="I360" i="30"/>
  <c r="H360" i="30"/>
  <c r="G360" i="30"/>
  <c r="S359" i="30"/>
  <c r="S358" i="30"/>
  <c r="S357" i="30"/>
  <c r="S356" i="30"/>
  <c r="R355" i="30"/>
  <c r="R361" i="30" s="1"/>
  <c r="Q355" i="30"/>
  <c r="Q361" i="30" s="1"/>
  <c r="P355" i="30"/>
  <c r="P361" i="30" s="1"/>
  <c r="O355" i="30"/>
  <c r="O361" i="30" s="1"/>
  <c r="N355" i="30"/>
  <c r="N361" i="30" s="1"/>
  <c r="M355" i="30"/>
  <c r="M361" i="30" s="1"/>
  <c r="L355" i="30"/>
  <c r="L361" i="30" s="1"/>
  <c r="K355" i="30"/>
  <c r="K361" i="30" s="1"/>
  <c r="J355" i="30"/>
  <c r="J361" i="30" s="1"/>
  <c r="I355" i="30"/>
  <c r="I361" i="30" s="1"/>
  <c r="H355" i="30"/>
  <c r="H361" i="30" s="1"/>
  <c r="G355" i="30"/>
  <c r="G361" i="30" s="1"/>
  <c r="S354" i="30"/>
  <c r="S353" i="30"/>
  <c r="S352" i="30"/>
  <c r="S351" i="30"/>
  <c r="S350" i="30"/>
  <c r="S349" i="30"/>
  <c r="S348" i="30"/>
  <c r="S347" i="30"/>
  <c r="R344" i="30"/>
  <c r="Q344" i="30"/>
  <c r="P344" i="30"/>
  <c r="O344" i="30"/>
  <c r="N344" i="30"/>
  <c r="M344" i="30"/>
  <c r="L344" i="30"/>
  <c r="K344" i="30"/>
  <c r="J344" i="30"/>
  <c r="I344" i="30"/>
  <c r="H344" i="30"/>
  <c r="G344" i="30"/>
  <c r="S343" i="30"/>
  <c r="S342" i="30"/>
  <c r="S341" i="30"/>
  <c r="S340" i="30"/>
  <c r="S339" i="30"/>
  <c r="S338" i="30"/>
  <c r="R337" i="30"/>
  <c r="R345" i="30" s="1"/>
  <c r="Q337" i="30"/>
  <c r="Q345" i="30" s="1"/>
  <c r="P337" i="30"/>
  <c r="P345" i="30" s="1"/>
  <c r="O337" i="30"/>
  <c r="O345" i="30" s="1"/>
  <c r="N337" i="30"/>
  <c r="N345" i="30" s="1"/>
  <c r="M337" i="30"/>
  <c r="M345" i="30" s="1"/>
  <c r="L337" i="30"/>
  <c r="L345" i="30" s="1"/>
  <c r="K337" i="30"/>
  <c r="K345" i="30" s="1"/>
  <c r="J337" i="30"/>
  <c r="J345" i="30" s="1"/>
  <c r="I337" i="30"/>
  <c r="I345" i="30" s="1"/>
  <c r="H337" i="30"/>
  <c r="H345" i="30" s="1"/>
  <c r="G337" i="30"/>
  <c r="G345" i="30" s="1"/>
  <c r="S336" i="30"/>
  <c r="S335" i="30"/>
  <c r="S334" i="30"/>
  <c r="S333" i="30"/>
  <c r="S332" i="30"/>
  <c r="S331" i="30"/>
  <c r="S330" i="30"/>
  <c r="S329" i="30"/>
  <c r="S328" i="30"/>
  <c r="S327" i="30"/>
  <c r="S326" i="30"/>
  <c r="R323" i="30"/>
  <c r="Q323" i="30"/>
  <c r="P323" i="30"/>
  <c r="O323" i="30"/>
  <c r="N323" i="30"/>
  <c r="M323" i="30"/>
  <c r="L323" i="30"/>
  <c r="K323" i="30"/>
  <c r="J323" i="30"/>
  <c r="I323" i="30"/>
  <c r="H323" i="30"/>
  <c r="G323" i="30"/>
  <c r="S322" i="30"/>
  <c r="S321" i="30"/>
  <c r="S320" i="30"/>
  <c r="S319" i="30"/>
  <c r="S318" i="30"/>
  <c r="S317" i="30"/>
  <c r="R316" i="30"/>
  <c r="R324" i="30" s="1"/>
  <c r="Q316" i="30"/>
  <c r="Q324" i="30" s="1"/>
  <c r="P316" i="30"/>
  <c r="P324" i="30" s="1"/>
  <c r="O316" i="30"/>
  <c r="O324" i="30" s="1"/>
  <c r="N316" i="30"/>
  <c r="N324" i="30" s="1"/>
  <c r="M316" i="30"/>
  <c r="M324" i="30" s="1"/>
  <c r="L316" i="30"/>
  <c r="L324" i="30" s="1"/>
  <c r="K316" i="30"/>
  <c r="K324" i="30" s="1"/>
  <c r="J316" i="30"/>
  <c r="J324" i="30" s="1"/>
  <c r="I316" i="30"/>
  <c r="I324" i="30" s="1"/>
  <c r="H316" i="30"/>
  <c r="H324" i="30" s="1"/>
  <c r="G316" i="30"/>
  <c r="G324" i="30" s="1"/>
  <c r="S315" i="30"/>
  <c r="S314" i="30"/>
  <c r="S313" i="30"/>
  <c r="S312" i="30"/>
  <c r="S311" i="30"/>
  <c r="S310" i="30"/>
  <c r="S309" i="30"/>
  <c r="S308" i="30"/>
  <c r="S307" i="30"/>
  <c r="S306" i="30"/>
  <c r="S305" i="30"/>
  <c r="S304" i="30"/>
  <c r="R301" i="30"/>
  <c r="Q301" i="30"/>
  <c r="P301" i="30"/>
  <c r="O301" i="30"/>
  <c r="N301" i="30"/>
  <c r="M301" i="30"/>
  <c r="L301" i="30"/>
  <c r="K301" i="30"/>
  <c r="J301" i="30"/>
  <c r="I301" i="30"/>
  <c r="H301" i="30"/>
  <c r="G301" i="30"/>
  <c r="S300" i="30"/>
  <c r="S299" i="30"/>
  <c r="S298" i="30"/>
  <c r="S297" i="30"/>
  <c r="S296" i="30"/>
  <c r="S295" i="30"/>
  <c r="R294" i="30"/>
  <c r="R302" i="30" s="1"/>
  <c r="Q294" i="30"/>
  <c r="Q302" i="30" s="1"/>
  <c r="P294" i="30"/>
  <c r="P302" i="30" s="1"/>
  <c r="O294" i="30"/>
  <c r="O302" i="30" s="1"/>
  <c r="N294" i="30"/>
  <c r="N302" i="30" s="1"/>
  <c r="M294" i="30"/>
  <c r="M302" i="30" s="1"/>
  <c r="L294" i="30"/>
  <c r="L302" i="30" s="1"/>
  <c r="K294" i="30"/>
  <c r="K302" i="30" s="1"/>
  <c r="J294" i="30"/>
  <c r="J302" i="30" s="1"/>
  <c r="I294" i="30"/>
  <c r="I302" i="30" s="1"/>
  <c r="H294" i="30"/>
  <c r="H302" i="30" s="1"/>
  <c r="G294" i="30"/>
  <c r="G302" i="30" s="1"/>
  <c r="S293" i="30"/>
  <c r="S292" i="30"/>
  <c r="S291" i="30"/>
  <c r="S290" i="30"/>
  <c r="S289" i="30"/>
  <c r="S288" i="30"/>
  <c r="S287" i="30"/>
  <c r="S286" i="30"/>
  <c r="S285" i="30"/>
  <c r="R282" i="30"/>
  <c r="Q282" i="30"/>
  <c r="P282" i="30"/>
  <c r="O282" i="30"/>
  <c r="N282" i="30"/>
  <c r="M282" i="30"/>
  <c r="L282" i="30"/>
  <c r="K282" i="30"/>
  <c r="J282" i="30"/>
  <c r="I282" i="30"/>
  <c r="H282" i="30"/>
  <c r="G282" i="30"/>
  <c r="S281" i="30"/>
  <c r="S280" i="30"/>
  <c r="S279" i="30"/>
  <c r="S278" i="30"/>
  <c r="S277" i="30"/>
  <c r="S276" i="30"/>
  <c r="R275" i="30"/>
  <c r="R283" i="30" s="1"/>
  <c r="Q275" i="30"/>
  <c r="Q283" i="30" s="1"/>
  <c r="P275" i="30"/>
  <c r="P283" i="30" s="1"/>
  <c r="O275" i="30"/>
  <c r="O283" i="30" s="1"/>
  <c r="N275" i="30"/>
  <c r="N283" i="30" s="1"/>
  <c r="M275" i="30"/>
  <c r="M283" i="30" s="1"/>
  <c r="L275" i="30"/>
  <c r="L283" i="30" s="1"/>
  <c r="K275" i="30"/>
  <c r="K283" i="30" s="1"/>
  <c r="J275" i="30"/>
  <c r="J283" i="30" s="1"/>
  <c r="I275" i="30"/>
  <c r="I283" i="30" s="1"/>
  <c r="H275" i="30"/>
  <c r="H283" i="30" s="1"/>
  <c r="G275" i="30"/>
  <c r="G283" i="30" s="1"/>
  <c r="S274" i="30"/>
  <c r="S273" i="30"/>
  <c r="S272" i="30"/>
  <c r="S271" i="30"/>
  <c r="S270" i="30"/>
  <c r="S269" i="30"/>
  <c r="S268" i="30"/>
  <c r="R265" i="30"/>
  <c r="Q265" i="30"/>
  <c r="P265" i="30"/>
  <c r="O265" i="30"/>
  <c r="N265" i="30"/>
  <c r="M265" i="30"/>
  <c r="L265" i="30"/>
  <c r="K265" i="30"/>
  <c r="J265" i="30"/>
  <c r="I265" i="30"/>
  <c r="H265" i="30"/>
  <c r="G265" i="30"/>
  <c r="S264" i="30"/>
  <c r="S263" i="30"/>
  <c r="S262" i="30"/>
  <c r="S261" i="30"/>
  <c r="S260" i="30"/>
  <c r="R259" i="30"/>
  <c r="Q259" i="30"/>
  <c r="P259" i="30"/>
  <c r="O259" i="30"/>
  <c r="N259" i="30"/>
  <c r="M259" i="30"/>
  <c r="L259" i="30"/>
  <c r="K259" i="30"/>
  <c r="J259" i="30"/>
  <c r="I259" i="30"/>
  <c r="H259" i="30"/>
  <c r="G259" i="30"/>
  <c r="S258" i="30"/>
  <c r="S257" i="30"/>
  <c r="S256" i="30"/>
  <c r="S255" i="30"/>
  <c r="S254" i="30"/>
  <c r="R253" i="30"/>
  <c r="Q253" i="30"/>
  <c r="P253" i="30"/>
  <c r="O253" i="30"/>
  <c r="N253" i="30"/>
  <c r="M253" i="30"/>
  <c r="L253" i="30"/>
  <c r="K253" i="30"/>
  <c r="J253" i="30"/>
  <c r="I253" i="30"/>
  <c r="H253" i="30"/>
  <c r="G253" i="30"/>
  <c r="S252" i="30"/>
  <c r="S251" i="30"/>
  <c r="S250" i="30"/>
  <c r="S249" i="30"/>
  <c r="S248" i="30"/>
  <c r="R245" i="30"/>
  <c r="Q245" i="30"/>
  <c r="P245" i="30"/>
  <c r="O245" i="30"/>
  <c r="N245" i="30"/>
  <c r="M245" i="30"/>
  <c r="L245" i="30"/>
  <c r="K245" i="30"/>
  <c r="J245" i="30"/>
  <c r="I245" i="30"/>
  <c r="H245" i="30"/>
  <c r="G245" i="30"/>
  <c r="S244" i="30"/>
  <c r="S243" i="30"/>
  <c r="S242" i="30"/>
  <c r="S241" i="30"/>
  <c r="R240" i="30"/>
  <c r="Q240" i="30"/>
  <c r="P240" i="30"/>
  <c r="O240" i="30"/>
  <c r="N240" i="30"/>
  <c r="M240" i="30"/>
  <c r="L240" i="30"/>
  <c r="K240" i="30"/>
  <c r="J240" i="30"/>
  <c r="I240" i="30"/>
  <c r="H240" i="30"/>
  <c r="G240" i="30"/>
  <c r="S239" i="30"/>
  <c r="S238" i="30"/>
  <c r="S237" i="30"/>
  <c r="S236" i="30"/>
  <c r="S235" i="30"/>
  <c r="R234" i="30"/>
  <c r="Q234" i="30"/>
  <c r="P234" i="30"/>
  <c r="O234" i="30"/>
  <c r="N234" i="30"/>
  <c r="M234" i="30"/>
  <c r="L234" i="30"/>
  <c r="K234" i="30"/>
  <c r="J234" i="30"/>
  <c r="I234" i="30"/>
  <c r="H234" i="30"/>
  <c r="G234" i="30"/>
  <c r="S233" i="30"/>
  <c r="S232" i="30"/>
  <c r="S231" i="30"/>
  <c r="S230" i="30"/>
  <c r="S229" i="30"/>
  <c r="R226" i="30"/>
  <c r="Q226" i="30"/>
  <c r="P226" i="30"/>
  <c r="O226" i="30"/>
  <c r="N226" i="30"/>
  <c r="M226" i="30"/>
  <c r="L226" i="30"/>
  <c r="K226" i="30"/>
  <c r="J226" i="30"/>
  <c r="I226" i="30"/>
  <c r="H226" i="30"/>
  <c r="G226" i="30"/>
  <c r="S225" i="30"/>
  <c r="S224" i="30"/>
  <c r="S223" i="30"/>
  <c r="S222" i="30"/>
  <c r="R221" i="30"/>
  <c r="R227" i="30" s="1"/>
  <c r="Q221" i="30"/>
  <c r="Q227" i="30" s="1"/>
  <c r="P221" i="30"/>
  <c r="P227" i="30" s="1"/>
  <c r="O221" i="30"/>
  <c r="O227" i="30" s="1"/>
  <c r="N221" i="30"/>
  <c r="N227" i="30" s="1"/>
  <c r="M221" i="30"/>
  <c r="M227" i="30" s="1"/>
  <c r="L221" i="30"/>
  <c r="L227" i="30" s="1"/>
  <c r="K221" i="30"/>
  <c r="K227" i="30" s="1"/>
  <c r="J221" i="30"/>
  <c r="J227" i="30" s="1"/>
  <c r="I221" i="30"/>
  <c r="I227" i="30" s="1"/>
  <c r="H221" i="30"/>
  <c r="H227" i="30" s="1"/>
  <c r="G221" i="30"/>
  <c r="G227" i="30" s="1"/>
  <c r="S220" i="30"/>
  <c r="S219" i="30"/>
  <c r="S218" i="30"/>
  <c r="S217" i="30"/>
  <c r="S216" i="30"/>
  <c r="S214" i="30"/>
  <c r="S213" i="30"/>
  <c r="S212" i="30"/>
  <c r="S211" i="30"/>
  <c r="R208" i="30"/>
  <c r="Q208" i="30"/>
  <c r="P208" i="30"/>
  <c r="O208" i="30"/>
  <c r="N208" i="30"/>
  <c r="M208" i="30"/>
  <c r="L208" i="30"/>
  <c r="K208" i="30"/>
  <c r="J208" i="30"/>
  <c r="I208" i="30"/>
  <c r="H208" i="30"/>
  <c r="G208" i="30"/>
  <c r="S207" i="30"/>
  <c r="S206" i="30"/>
  <c r="S205" i="30"/>
  <c r="R204" i="30"/>
  <c r="R209" i="30" s="1"/>
  <c r="Q204" i="30"/>
  <c r="Q209" i="30" s="1"/>
  <c r="P204" i="30"/>
  <c r="P209" i="30" s="1"/>
  <c r="O204" i="30"/>
  <c r="O209" i="30" s="1"/>
  <c r="N204" i="30"/>
  <c r="N209" i="30" s="1"/>
  <c r="M204" i="30"/>
  <c r="M209" i="30" s="1"/>
  <c r="L204" i="30"/>
  <c r="L209" i="30" s="1"/>
  <c r="K204" i="30"/>
  <c r="K209" i="30" s="1"/>
  <c r="J204" i="30"/>
  <c r="J209" i="30" s="1"/>
  <c r="I204" i="30"/>
  <c r="I209" i="30" s="1"/>
  <c r="H204" i="30"/>
  <c r="H209" i="30" s="1"/>
  <c r="G204" i="30"/>
  <c r="G209" i="30" s="1"/>
  <c r="S203" i="30"/>
  <c r="S202" i="30"/>
  <c r="S201" i="30"/>
  <c r="S200" i="30"/>
  <c r="S199" i="30"/>
  <c r="S198" i="30"/>
  <c r="S196" i="30"/>
  <c r="S195" i="30"/>
  <c r="S194" i="30"/>
  <c r="S193" i="30"/>
  <c r="R190" i="30"/>
  <c r="Q190" i="30"/>
  <c r="P190" i="30"/>
  <c r="O190" i="30"/>
  <c r="N190" i="30"/>
  <c r="M190" i="30"/>
  <c r="L190" i="30"/>
  <c r="K190" i="30"/>
  <c r="J190" i="30"/>
  <c r="I190" i="30"/>
  <c r="H190" i="30"/>
  <c r="G190" i="30"/>
  <c r="S189" i="30"/>
  <c r="S188" i="30"/>
  <c r="S187" i="30"/>
  <c r="R186" i="30"/>
  <c r="R191" i="30" s="1"/>
  <c r="Q186" i="30"/>
  <c r="Q191" i="30" s="1"/>
  <c r="P186" i="30"/>
  <c r="P191" i="30" s="1"/>
  <c r="O186" i="30"/>
  <c r="O191" i="30" s="1"/>
  <c r="N186" i="30"/>
  <c r="N191" i="30" s="1"/>
  <c r="M186" i="30"/>
  <c r="M191" i="30" s="1"/>
  <c r="L186" i="30"/>
  <c r="L191" i="30" s="1"/>
  <c r="K186" i="30"/>
  <c r="K191" i="30" s="1"/>
  <c r="J186" i="30"/>
  <c r="J191" i="30" s="1"/>
  <c r="I186" i="30"/>
  <c r="I191" i="30" s="1"/>
  <c r="H186" i="30"/>
  <c r="H191" i="30" s="1"/>
  <c r="G186" i="30"/>
  <c r="G191" i="30" s="1"/>
  <c r="S185" i="30"/>
  <c r="S184" i="30"/>
  <c r="S183" i="30"/>
  <c r="S182" i="30"/>
  <c r="S181" i="30"/>
  <c r="S180" i="30"/>
  <c r="S179" i="30"/>
  <c r="S178" i="30"/>
  <c r="S177" i="30"/>
  <c r="R175" i="30"/>
  <c r="Q175" i="30"/>
  <c r="P175" i="30"/>
  <c r="O175" i="30"/>
  <c r="N175" i="30"/>
  <c r="M175" i="30"/>
  <c r="L175" i="30"/>
  <c r="K175" i="30"/>
  <c r="J175" i="30"/>
  <c r="I175" i="30"/>
  <c r="H175" i="30"/>
  <c r="G175" i="30"/>
  <c r="S174" i="30"/>
  <c r="S173" i="30"/>
  <c r="S172" i="30"/>
  <c r="S171" i="30"/>
  <c r="S170" i="30"/>
  <c r="S169" i="30"/>
  <c r="S168" i="30"/>
  <c r="R165" i="30"/>
  <c r="Q165" i="30"/>
  <c r="P165" i="30"/>
  <c r="O165" i="30"/>
  <c r="N165" i="30"/>
  <c r="M165" i="30"/>
  <c r="L165" i="30"/>
  <c r="K165" i="30"/>
  <c r="J165" i="30"/>
  <c r="I165" i="30"/>
  <c r="H165" i="30"/>
  <c r="G165" i="30"/>
  <c r="S164" i="30"/>
  <c r="S163" i="30"/>
  <c r="S162" i="30"/>
  <c r="R161" i="30"/>
  <c r="R166" i="30" s="1"/>
  <c r="Q161" i="30"/>
  <c r="Q166" i="30" s="1"/>
  <c r="P161" i="30"/>
  <c r="P166" i="30" s="1"/>
  <c r="O161" i="30"/>
  <c r="O166" i="30" s="1"/>
  <c r="N161" i="30"/>
  <c r="N166" i="30" s="1"/>
  <c r="M161" i="30"/>
  <c r="M166" i="30" s="1"/>
  <c r="L161" i="30"/>
  <c r="L166" i="30" s="1"/>
  <c r="K161" i="30"/>
  <c r="K166" i="30" s="1"/>
  <c r="J161" i="30"/>
  <c r="J166" i="30" s="1"/>
  <c r="I161" i="30"/>
  <c r="I166" i="30" s="1"/>
  <c r="H161" i="30"/>
  <c r="H166" i="30" s="1"/>
  <c r="G161" i="30"/>
  <c r="G166" i="30" s="1"/>
  <c r="S160" i="30"/>
  <c r="S159" i="30"/>
  <c r="S158" i="30"/>
  <c r="S157" i="30"/>
  <c r="S156" i="30"/>
  <c r="S155" i="30"/>
  <c r="S154" i="30"/>
  <c r="S153" i="30"/>
  <c r="R151" i="30"/>
  <c r="Q151" i="30"/>
  <c r="P151" i="30"/>
  <c r="O151" i="30"/>
  <c r="N151" i="30"/>
  <c r="M151" i="30"/>
  <c r="L151" i="30"/>
  <c r="K151" i="30"/>
  <c r="J151" i="30"/>
  <c r="I151" i="30"/>
  <c r="H151" i="30"/>
  <c r="G151" i="30"/>
  <c r="S150" i="30"/>
  <c r="S149" i="30"/>
  <c r="S148" i="30"/>
  <c r="S147" i="30"/>
  <c r="S146" i="30"/>
  <c r="S145" i="30"/>
  <c r="R142" i="30"/>
  <c r="Q142" i="30"/>
  <c r="P142" i="30"/>
  <c r="O142" i="30"/>
  <c r="N142" i="30"/>
  <c r="M142" i="30"/>
  <c r="L142" i="30"/>
  <c r="K142" i="30"/>
  <c r="J142" i="30"/>
  <c r="I142" i="30"/>
  <c r="H142" i="30"/>
  <c r="G142" i="30"/>
  <c r="S141" i="30"/>
  <c r="S140" i="30"/>
  <c r="S139" i="30"/>
  <c r="S138" i="30"/>
  <c r="S137" i="30"/>
  <c r="R136" i="30"/>
  <c r="R143" i="30" s="1"/>
  <c r="Q136" i="30"/>
  <c r="Q143" i="30" s="1"/>
  <c r="P136" i="30"/>
  <c r="P143" i="30" s="1"/>
  <c r="O136" i="30"/>
  <c r="O143" i="30" s="1"/>
  <c r="N136" i="30"/>
  <c r="N143" i="30" s="1"/>
  <c r="M136" i="30"/>
  <c r="M143" i="30" s="1"/>
  <c r="L136" i="30"/>
  <c r="L143" i="30" s="1"/>
  <c r="K136" i="30"/>
  <c r="K143" i="30" s="1"/>
  <c r="J136" i="30"/>
  <c r="J143" i="30" s="1"/>
  <c r="I136" i="30"/>
  <c r="I143" i="30" s="1"/>
  <c r="H136" i="30"/>
  <c r="H143" i="30" s="1"/>
  <c r="G136" i="30"/>
  <c r="G143" i="30" s="1"/>
  <c r="S135" i="30"/>
  <c r="S134" i="30"/>
  <c r="S133" i="30"/>
  <c r="S132" i="30"/>
  <c r="S131" i="30"/>
  <c r="S130" i="30"/>
  <c r="S129" i="30"/>
  <c r="S128" i="30"/>
  <c r="S127" i="30"/>
  <c r="S126" i="30"/>
  <c r="S125" i="30"/>
  <c r="R122" i="30"/>
  <c r="Q122" i="30"/>
  <c r="P122" i="30"/>
  <c r="O122" i="30"/>
  <c r="N122" i="30"/>
  <c r="M122" i="30"/>
  <c r="L122" i="30"/>
  <c r="K122" i="30"/>
  <c r="J122" i="30"/>
  <c r="I122" i="30"/>
  <c r="H122" i="30"/>
  <c r="G122" i="30"/>
  <c r="S121" i="30"/>
  <c r="S120" i="30"/>
  <c r="S119" i="30"/>
  <c r="S118" i="30"/>
  <c r="S117" i="30"/>
  <c r="R116" i="30"/>
  <c r="R123" i="30" s="1"/>
  <c r="Q116" i="30"/>
  <c r="Q123" i="30" s="1"/>
  <c r="P116" i="30"/>
  <c r="P123" i="30" s="1"/>
  <c r="O116" i="30"/>
  <c r="O123" i="30" s="1"/>
  <c r="N116" i="30"/>
  <c r="N123" i="30" s="1"/>
  <c r="M116" i="30"/>
  <c r="M123" i="30" s="1"/>
  <c r="L116" i="30"/>
  <c r="L123" i="30" s="1"/>
  <c r="K116" i="30"/>
  <c r="K123" i="30" s="1"/>
  <c r="J116" i="30"/>
  <c r="J123" i="30" s="1"/>
  <c r="I116" i="30"/>
  <c r="I123" i="30" s="1"/>
  <c r="H116" i="30"/>
  <c r="H123" i="30" s="1"/>
  <c r="G116" i="30"/>
  <c r="G123" i="30" s="1"/>
  <c r="S115" i="30"/>
  <c r="S114" i="30"/>
  <c r="S113" i="30"/>
  <c r="S112" i="30"/>
  <c r="S111" i="30"/>
  <c r="S110" i="30"/>
  <c r="S109" i="30"/>
  <c r="S108" i="30"/>
  <c r="S107" i="30"/>
  <c r="S106" i="30"/>
  <c r="S105" i="30"/>
  <c r="S104" i="30"/>
  <c r="R102" i="30"/>
  <c r="Q102" i="30"/>
  <c r="P102" i="30"/>
  <c r="O102" i="30"/>
  <c r="N102" i="30"/>
  <c r="M102" i="30"/>
  <c r="L102" i="30"/>
  <c r="K102" i="30"/>
  <c r="J102" i="30"/>
  <c r="I102" i="30"/>
  <c r="H102" i="30"/>
  <c r="G102" i="30"/>
  <c r="S101" i="30"/>
  <c r="S99" i="30"/>
  <c r="S98" i="30"/>
  <c r="R95" i="30"/>
  <c r="Q95" i="30"/>
  <c r="P95" i="30"/>
  <c r="O95" i="30"/>
  <c r="N95" i="30"/>
  <c r="M95" i="30"/>
  <c r="L95" i="30"/>
  <c r="K95" i="30"/>
  <c r="J95" i="30"/>
  <c r="I95" i="30"/>
  <c r="H95" i="30"/>
  <c r="G95" i="30"/>
  <c r="S94" i="30"/>
  <c r="S93" i="30"/>
  <c r="S92" i="30"/>
  <c r="R91" i="30"/>
  <c r="R96" i="30" s="1"/>
  <c r="Q91" i="30"/>
  <c r="Q96" i="30" s="1"/>
  <c r="P91" i="30"/>
  <c r="P96" i="30" s="1"/>
  <c r="O91" i="30"/>
  <c r="O96" i="30" s="1"/>
  <c r="N91" i="30"/>
  <c r="N96" i="30" s="1"/>
  <c r="M91" i="30"/>
  <c r="M96" i="30" s="1"/>
  <c r="L91" i="30"/>
  <c r="L96" i="30" s="1"/>
  <c r="K91" i="30"/>
  <c r="K96" i="30" s="1"/>
  <c r="J91" i="30"/>
  <c r="J96" i="30" s="1"/>
  <c r="I91" i="30"/>
  <c r="I96" i="30" s="1"/>
  <c r="H91" i="30"/>
  <c r="H96" i="30" s="1"/>
  <c r="G91" i="30"/>
  <c r="G96" i="30" s="1"/>
  <c r="S90" i="30"/>
  <c r="S89" i="30"/>
  <c r="S88" i="30"/>
  <c r="S87" i="30"/>
  <c r="S86" i="30"/>
  <c r="S85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S80" i="30"/>
  <c r="S79" i="30"/>
  <c r="S78" i="30"/>
  <c r="S77" i="30"/>
  <c r="S76" i="30"/>
  <c r="S75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S71" i="30"/>
  <c r="S70" i="30"/>
  <c r="S69" i="30"/>
  <c r="S68" i="30"/>
  <c r="S67" i="30"/>
  <c r="S66" i="30"/>
  <c r="R65" i="30"/>
  <c r="R73" i="30" s="1"/>
  <c r="Q65" i="30"/>
  <c r="Q73" i="30" s="1"/>
  <c r="P65" i="30"/>
  <c r="P73" i="30" s="1"/>
  <c r="O65" i="30"/>
  <c r="O73" i="30" s="1"/>
  <c r="N65" i="30"/>
  <c r="N73" i="30" s="1"/>
  <c r="M65" i="30"/>
  <c r="M73" i="30" s="1"/>
  <c r="L65" i="30"/>
  <c r="L73" i="30" s="1"/>
  <c r="K65" i="30"/>
  <c r="K73" i="30" s="1"/>
  <c r="J65" i="30"/>
  <c r="J73" i="30" s="1"/>
  <c r="I65" i="30"/>
  <c r="I73" i="30" s="1"/>
  <c r="H65" i="30"/>
  <c r="H73" i="30" s="1"/>
  <c r="G65" i="30"/>
  <c r="G73" i="30" s="1"/>
  <c r="S64" i="30"/>
  <c r="S63" i="30"/>
  <c r="S62" i="30"/>
  <c r="S61" i="30"/>
  <c r="S60" i="30"/>
  <c r="S59" i="30"/>
  <c r="S58" i="30"/>
  <c r="S57" i="30"/>
  <c r="S56" i="30"/>
  <c r="S55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S51" i="30"/>
  <c r="S50" i="30"/>
  <c r="S49" i="30"/>
  <c r="S48" i="30"/>
  <c r="S47" i="30"/>
  <c r="S46" i="30"/>
  <c r="R45" i="30"/>
  <c r="R53" i="30" s="1"/>
  <c r="Q45" i="30"/>
  <c r="Q53" i="30" s="1"/>
  <c r="P45" i="30"/>
  <c r="P53" i="30" s="1"/>
  <c r="O45" i="30"/>
  <c r="O53" i="30" s="1"/>
  <c r="N45" i="30"/>
  <c r="N53" i="30" s="1"/>
  <c r="M45" i="30"/>
  <c r="M53" i="30" s="1"/>
  <c r="L45" i="30"/>
  <c r="L53" i="30" s="1"/>
  <c r="K45" i="30"/>
  <c r="K53" i="30" s="1"/>
  <c r="J45" i="30"/>
  <c r="J53" i="30" s="1"/>
  <c r="I45" i="30"/>
  <c r="I53" i="30" s="1"/>
  <c r="H45" i="30"/>
  <c r="H53" i="30" s="1"/>
  <c r="G45" i="30"/>
  <c r="G53" i="30" s="1"/>
  <c r="S44" i="30"/>
  <c r="S43" i="30"/>
  <c r="S42" i="30"/>
  <c r="S41" i="30"/>
  <c r="S40" i="30"/>
  <c r="S39" i="30"/>
  <c r="S38" i="30"/>
  <c r="S37" i="30"/>
  <c r="S36" i="30"/>
  <c r="S35" i="30"/>
  <c r="S34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S30" i="30"/>
  <c r="S29" i="30"/>
  <c r="S28" i="30"/>
  <c r="S27" i="30"/>
  <c r="S26" i="30"/>
  <c r="S25" i="30"/>
  <c r="R24" i="30"/>
  <c r="R32" i="30" s="1"/>
  <c r="Q24" i="30"/>
  <c r="Q32" i="30" s="1"/>
  <c r="P24" i="30"/>
  <c r="P32" i="30" s="1"/>
  <c r="O24" i="30"/>
  <c r="O32" i="30" s="1"/>
  <c r="N24" i="30"/>
  <c r="N32" i="30" s="1"/>
  <c r="M24" i="30"/>
  <c r="M32" i="30" s="1"/>
  <c r="L24" i="30"/>
  <c r="L32" i="30" s="1"/>
  <c r="K24" i="30"/>
  <c r="K32" i="30" s="1"/>
  <c r="J24" i="30"/>
  <c r="J32" i="30" s="1"/>
  <c r="I24" i="30"/>
  <c r="I32" i="30" s="1"/>
  <c r="H24" i="30"/>
  <c r="H32" i="30" s="1"/>
  <c r="G24" i="30"/>
  <c r="G32" i="30" s="1"/>
  <c r="S23" i="30"/>
  <c r="S22" i="30"/>
  <c r="S21" i="30"/>
  <c r="S20" i="30"/>
  <c r="S19" i="30"/>
  <c r="S18" i="30"/>
  <c r="S17" i="30"/>
  <c r="S16" i="30"/>
  <c r="S15" i="30"/>
  <c r="S14" i="30"/>
  <c r="S11" i="30"/>
  <c r="S8" i="30"/>
  <c r="S10" i="30" s="1"/>
  <c r="S7" i="30"/>
  <c r="S6" i="30"/>
  <c r="S5" i="30"/>
  <c r="AU95" i="31"/>
  <c r="AT95" i="31"/>
  <c r="AS95" i="31"/>
  <c r="AR95" i="31"/>
  <c r="AQ95" i="31"/>
  <c r="AP95" i="31"/>
  <c r="AO95" i="31"/>
  <c r="AN95" i="31"/>
  <c r="AM95" i="31"/>
  <c r="AL95" i="31"/>
  <c r="AJ95" i="31"/>
  <c r="AI95" i="31"/>
  <c r="AH95" i="31"/>
  <c r="AG95" i="31"/>
  <c r="AF95" i="31"/>
  <c r="AE95" i="31"/>
  <c r="AD95" i="31"/>
  <c r="AC95" i="31"/>
  <c r="AB95" i="31"/>
  <c r="AA95" i="31"/>
  <c r="T95" i="31"/>
  <c r="U33" i="37" s="1"/>
  <c r="R95" i="31"/>
  <c r="P95" i="31"/>
  <c r="N95" i="31"/>
  <c r="V95" i="31" s="1"/>
  <c r="L95" i="31"/>
  <c r="J95" i="31"/>
  <c r="K95" i="31" s="1"/>
  <c r="H95" i="31"/>
  <c r="F95" i="31"/>
  <c r="D95" i="31"/>
  <c r="X95" i="31" s="1"/>
  <c r="AV94" i="31"/>
  <c r="AK94" i="31"/>
  <c r="V94" i="31"/>
  <c r="X94" i="31" s="1"/>
  <c r="K94" i="31"/>
  <c r="AV93" i="31"/>
  <c r="AK93" i="31"/>
  <c r="X93" i="31"/>
  <c r="V93" i="31"/>
  <c r="K93" i="31"/>
  <c r="AV92" i="31"/>
  <c r="AK92" i="31"/>
  <c r="V92" i="31"/>
  <c r="X92" i="31" s="1"/>
  <c r="K92" i="31"/>
  <c r="AV91" i="31"/>
  <c r="AK91" i="31"/>
  <c r="V91" i="31"/>
  <c r="X91" i="31" s="1"/>
  <c r="K91" i="31"/>
  <c r="AV90" i="31"/>
  <c r="AK90" i="31"/>
  <c r="X90" i="31"/>
  <c r="V90" i="31"/>
  <c r="K90" i="31"/>
  <c r="AV89" i="31"/>
  <c r="AK89" i="31"/>
  <c r="V89" i="31"/>
  <c r="X89" i="31" s="1"/>
  <c r="K89" i="31"/>
  <c r="AV88" i="31"/>
  <c r="AK88" i="31"/>
  <c r="V88" i="31"/>
  <c r="X88" i="31" s="1"/>
  <c r="K88" i="31"/>
  <c r="AV87" i="31"/>
  <c r="AK87" i="31"/>
  <c r="V87" i="31"/>
  <c r="X87" i="31" s="1"/>
  <c r="K87" i="31"/>
  <c r="AV86" i="31"/>
  <c r="AK86" i="31"/>
  <c r="V86" i="31"/>
  <c r="X86" i="31" s="1"/>
  <c r="K86" i="31"/>
  <c r="AV85" i="31"/>
  <c r="AK85" i="31"/>
  <c r="V85" i="31"/>
  <c r="X85" i="31" s="1"/>
  <c r="K85" i="31"/>
  <c r="AV84" i="31"/>
  <c r="AK84" i="31"/>
  <c r="V84" i="31"/>
  <c r="X84" i="31" s="1"/>
  <c r="K84" i="31"/>
  <c r="AV83" i="31"/>
  <c r="AV95" i="31" s="1"/>
  <c r="AK83" i="31"/>
  <c r="AK95" i="31" s="1"/>
  <c r="V83" i="31"/>
  <c r="X83" i="31" s="1"/>
  <c r="M83" i="31"/>
  <c r="K83" i="31"/>
  <c r="AU82" i="31"/>
  <c r="AT82" i="31"/>
  <c r="AS82" i="31"/>
  <c r="AR82" i="31"/>
  <c r="AQ82" i="31"/>
  <c r="AP82" i="31"/>
  <c r="AO82" i="31"/>
  <c r="AN82" i="31"/>
  <c r="AM82" i="31"/>
  <c r="AL82" i="31"/>
  <c r="AJ82" i="31"/>
  <c r="AI82" i="31"/>
  <c r="AH82" i="31"/>
  <c r="AG82" i="31"/>
  <c r="AF82" i="31"/>
  <c r="AE82" i="31"/>
  <c r="AD82" i="31"/>
  <c r="AC82" i="31"/>
  <c r="AB82" i="31"/>
  <c r="AA82" i="31"/>
  <c r="T82" i="31"/>
  <c r="R82" i="31"/>
  <c r="P82" i="31"/>
  <c r="N82" i="31"/>
  <c r="L82" i="31"/>
  <c r="J82" i="31"/>
  <c r="K82" i="31" s="1"/>
  <c r="H82" i="31"/>
  <c r="F82" i="31"/>
  <c r="D82" i="31"/>
  <c r="AV81" i="31"/>
  <c r="AK81" i="31"/>
  <c r="V81" i="31"/>
  <c r="X81" i="31" s="1"/>
  <c r="K81" i="31"/>
  <c r="AV80" i="31"/>
  <c r="AK80" i="31"/>
  <c r="V80" i="31"/>
  <c r="X80" i="31" s="1"/>
  <c r="K80" i="31"/>
  <c r="AV79" i="31"/>
  <c r="AK79" i="31"/>
  <c r="V79" i="31"/>
  <c r="X79" i="31" s="1"/>
  <c r="K79" i="31"/>
  <c r="AV78" i="31"/>
  <c r="AK78" i="31"/>
  <c r="V78" i="31"/>
  <c r="X78" i="31" s="1"/>
  <c r="K78" i="31"/>
  <c r="AV77" i="31"/>
  <c r="AK77" i="31"/>
  <c r="V77" i="31"/>
  <c r="X77" i="31" s="1"/>
  <c r="K77" i="31"/>
  <c r="AV76" i="31"/>
  <c r="AK76" i="31"/>
  <c r="V76" i="31"/>
  <c r="X76" i="31" s="1"/>
  <c r="K76" i="31"/>
  <c r="AV75" i="31"/>
  <c r="AK75" i="31"/>
  <c r="V75" i="31"/>
  <c r="X75" i="31" s="1"/>
  <c r="K75" i="31"/>
  <c r="AV74" i="31"/>
  <c r="AK74" i="31"/>
  <c r="V74" i="31"/>
  <c r="X74" i="31" s="1"/>
  <c r="K74" i="31"/>
  <c r="AV73" i="31"/>
  <c r="AK73" i="31"/>
  <c r="V73" i="31"/>
  <c r="X73" i="31" s="1"/>
  <c r="K73" i="31"/>
  <c r="AV72" i="31"/>
  <c r="AK72" i="31"/>
  <c r="V72" i="31"/>
  <c r="X72" i="31" s="1"/>
  <c r="K72" i="31"/>
  <c r="AV71" i="31"/>
  <c r="AK71" i="31"/>
  <c r="V71" i="31"/>
  <c r="X71" i="31" s="1"/>
  <c r="K71" i="31"/>
  <c r="AV70" i="31"/>
  <c r="AV82" i="31" s="1"/>
  <c r="AK70" i="31"/>
  <c r="AK82" i="31" s="1"/>
  <c r="V70" i="31"/>
  <c r="X70" i="31" s="1"/>
  <c r="M70" i="31"/>
  <c r="K70" i="31"/>
  <c r="AU69" i="31"/>
  <c r="AT69" i="31"/>
  <c r="AS69" i="31"/>
  <c r="AR69" i="31"/>
  <c r="AQ69" i="31"/>
  <c r="AP69" i="31"/>
  <c r="AO69" i="31"/>
  <c r="AN69" i="31"/>
  <c r="AM69" i="31"/>
  <c r="AL69" i="31"/>
  <c r="AJ69" i="31"/>
  <c r="AI69" i="31"/>
  <c r="AH69" i="31"/>
  <c r="AG69" i="31"/>
  <c r="AF69" i="31"/>
  <c r="AE69" i="31"/>
  <c r="AD69" i="31"/>
  <c r="AC69" i="31"/>
  <c r="AB69" i="31"/>
  <c r="AA69" i="31"/>
  <c r="T69" i="31"/>
  <c r="O33" i="37" s="1"/>
  <c r="R69" i="31"/>
  <c r="P69" i="31"/>
  <c r="N69" i="31"/>
  <c r="L69" i="31"/>
  <c r="J69" i="31"/>
  <c r="K69" i="31" s="1"/>
  <c r="H69" i="31"/>
  <c r="F69" i="31"/>
  <c r="D69" i="31"/>
  <c r="AV68" i="31"/>
  <c r="AK68" i="31"/>
  <c r="V68" i="31"/>
  <c r="X68" i="31" s="1"/>
  <c r="K68" i="31"/>
  <c r="AV67" i="31"/>
  <c r="AK67" i="31"/>
  <c r="V67" i="31"/>
  <c r="X67" i="31" s="1"/>
  <c r="K67" i="31"/>
  <c r="AV66" i="31"/>
  <c r="AK66" i="31"/>
  <c r="V66" i="31"/>
  <c r="X66" i="31" s="1"/>
  <c r="K66" i="31"/>
  <c r="AV65" i="31"/>
  <c r="AK65" i="31"/>
  <c r="V65" i="31"/>
  <c r="X65" i="31" s="1"/>
  <c r="K65" i="31"/>
  <c r="AV64" i="31"/>
  <c r="AK64" i="31"/>
  <c r="V64" i="31"/>
  <c r="X64" i="31" s="1"/>
  <c r="K64" i="31"/>
  <c r="AV63" i="31"/>
  <c r="AK63" i="31"/>
  <c r="V63" i="31"/>
  <c r="X63" i="31" s="1"/>
  <c r="K63" i="31"/>
  <c r="AV62" i="31"/>
  <c r="AK62" i="31"/>
  <c r="V62" i="31"/>
  <c r="X62" i="31" s="1"/>
  <c r="K62" i="31"/>
  <c r="AV61" i="31"/>
  <c r="AK61" i="31"/>
  <c r="V61" i="31"/>
  <c r="X61" i="31" s="1"/>
  <c r="K61" i="31"/>
  <c r="AV60" i="31"/>
  <c r="AK60" i="31"/>
  <c r="V60" i="31"/>
  <c r="X60" i="31" s="1"/>
  <c r="K60" i="31"/>
  <c r="AV59" i="31"/>
  <c r="AK59" i="31"/>
  <c r="V59" i="31"/>
  <c r="X59" i="31" s="1"/>
  <c r="K59" i="31"/>
  <c r="AV58" i="31"/>
  <c r="AK58" i="31"/>
  <c r="V58" i="31"/>
  <c r="X58" i="31" s="1"/>
  <c r="K58" i="31"/>
  <c r="AV57" i="31"/>
  <c r="AV69" i="31" s="1"/>
  <c r="AK57" i="31"/>
  <c r="AK69" i="31" s="1"/>
  <c r="V57" i="31"/>
  <c r="X57" i="31" s="1"/>
  <c r="M57" i="31"/>
  <c r="K57" i="31"/>
  <c r="AU56" i="31"/>
  <c r="AT56" i="31"/>
  <c r="AS56" i="31"/>
  <c r="AR56" i="31"/>
  <c r="AQ56" i="31"/>
  <c r="AP56" i="31"/>
  <c r="AO56" i="31"/>
  <c r="AN56" i="31"/>
  <c r="AM56" i="31"/>
  <c r="AL56" i="31"/>
  <c r="AJ56" i="31"/>
  <c r="AI56" i="31"/>
  <c r="AH56" i="31"/>
  <c r="AG56" i="31"/>
  <c r="AF56" i="31"/>
  <c r="AE56" i="31"/>
  <c r="AD56" i="31"/>
  <c r="AC56" i="31"/>
  <c r="AB56" i="31"/>
  <c r="AA56" i="31"/>
  <c r="T56" i="31"/>
  <c r="L33" i="37" s="1"/>
  <c r="R56" i="31"/>
  <c r="P56" i="31"/>
  <c r="N56" i="31"/>
  <c r="L56" i="31"/>
  <c r="J56" i="31"/>
  <c r="H56" i="31"/>
  <c r="F56" i="31"/>
  <c r="D56" i="31"/>
  <c r="AV55" i="31"/>
  <c r="AK55" i="31"/>
  <c r="V55" i="31"/>
  <c r="X55" i="31" s="1"/>
  <c r="AV54" i="31"/>
  <c r="AK54" i="31"/>
  <c r="V54" i="31"/>
  <c r="X54" i="31" s="1"/>
  <c r="AV53" i="31"/>
  <c r="AK53" i="31"/>
  <c r="V53" i="31"/>
  <c r="X53" i="31" s="1"/>
  <c r="AV52" i="31"/>
  <c r="AK52" i="31"/>
  <c r="V52" i="31"/>
  <c r="X52" i="31" s="1"/>
  <c r="AV51" i="31"/>
  <c r="AK51" i="31"/>
  <c r="V51" i="31"/>
  <c r="X51" i="31" s="1"/>
  <c r="AV50" i="31"/>
  <c r="AK50" i="31"/>
  <c r="V50" i="31"/>
  <c r="X50" i="31" s="1"/>
  <c r="AV49" i="31"/>
  <c r="AK49" i="31"/>
  <c r="V49" i="31"/>
  <c r="X49" i="31" s="1"/>
  <c r="AV48" i="31"/>
  <c r="AK48" i="31"/>
  <c r="V48" i="31"/>
  <c r="X48" i="31" s="1"/>
  <c r="AV47" i="31"/>
  <c r="AK47" i="31"/>
  <c r="V47" i="31"/>
  <c r="X47" i="31" s="1"/>
  <c r="AV46" i="31"/>
  <c r="AK46" i="31"/>
  <c r="V46" i="31"/>
  <c r="X46" i="31" s="1"/>
  <c r="AV45" i="31"/>
  <c r="AK45" i="31"/>
  <c r="V45" i="31"/>
  <c r="X45" i="31" s="1"/>
  <c r="AV44" i="31"/>
  <c r="AK44" i="31"/>
  <c r="V44" i="31"/>
  <c r="X44" i="31" s="1"/>
  <c r="AU43" i="31"/>
  <c r="AT43" i="31"/>
  <c r="AS43" i="31"/>
  <c r="AR43" i="31"/>
  <c r="AQ43" i="31"/>
  <c r="AP43" i="31"/>
  <c r="AO43" i="31"/>
  <c r="AN43" i="31"/>
  <c r="AM43" i="31"/>
  <c r="AL43" i="31"/>
  <c r="AJ43" i="31"/>
  <c r="AI43" i="31"/>
  <c r="AH43" i="31"/>
  <c r="AG43" i="31"/>
  <c r="AF43" i="31"/>
  <c r="AE43" i="31"/>
  <c r="AD43" i="31"/>
  <c r="AC43" i="31"/>
  <c r="AB43" i="31"/>
  <c r="AA43" i="31"/>
  <c r="T43" i="31"/>
  <c r="R43" i="31"/>
  <c r="P43" i="31"/>
  <c r="N43" i="31"/>
  <c r="L43" i="31"/>
  <c r="J43" i="31"/>
  <c r="K43" i="31" s="1"/>
  <c r="H43" i="31"/>
  <c r="F43" i="31"/>
  <c r="D43" i="31"/>
  <c r="AV42" i="31"/>
  <c r="AK42" i="31"/>
  <c r="V42" i="31"/>
  <c r="X42" i="31" s="1"/>
  <c r="K42" i="31"/>
  <c r="AV41" i="31"/>
  <c r="AK41" i="31"/>
  <c r="X41" i="31"/>
  <c r="V41" i="31"/>
  <c r="K41" i="31"/>
  <c r="AV40" i="31"/>
  <c r="AK40" i="31"/>
  <c r="V40" i="31"/>
  <c r="X40" i="31" s="1"/>
  <c r="K40" i="31"/>
  <c r="AV39" i="31"/>
  <c r="AK39" i="31"/>
  <c r="X39" i="31"/>
  <c r="V39" i="31"/>
  <c r="K39" i="31"/>
  <c r="AV38" i="31"/>
  <c r="AK38" i="31"/>
  <c r="V38" i="31"/>
  <c r="X38" i="31" s="1"/>
  <c r="K38" i="31"/>
  <c r="AV37" i="31"/>
  <c r="AK37" i="31"/>
  <c r="V37" i="31"/>
  <c r="X37" i="31" s="1"/>
  <c r="K37" i="31"/>
  <c r="AV36" i="31"/>
  <c r="AK36" i="31"/>
  <c r="V36" i="31"/>
  <c r="X36" i="31" s="1"/>
  <c r="K36" i="31"/>
  <c r="AV35" i="31"/>
  <c r="AK35" i="31"/>
  <c r="V35" i="31"/>
  <c r="X35" i="31" s="1"/>
  <c r="K35" i="31"/>
  <c r="AV34" i="31"/>
  <c r="AK34" i="31"/>
  <c r="V34" i="31"/>
  <c r="X34" i="31" s="1"/>
  <c r="K34" i="31"/>
  <c r="AV33" i="31"/>
  <c r="AK33" i="31"/>
  <c r="V33" i="31"/>
  <c r="X33" i="31" s="1"/>
  <c r="K33" i="31"/>
  <c r="AV32" i="31"/>
  <c r="AK32" i="31"/>
  <c r="V32" i="31"/>
  <c r="X32" i="31" s="1"/>
  <c r="K32" i="31"/>
  <c r="AV31" i="31"/>
  <c r="AV43" i="31" s="1"/>
  <c r="AK31" i="31"/>
  <c r="AK43" i="31" s="1"/>
  <c r="V31" i="31"/>
  <c r="X31" i="31" s="1"/>
  <c r="M31" i="31"/>
  <c r="K31" i="31"/>
  <c r="AU30" i="31"/>
  <c r="AT30" i="31"/>
  <c r="AS30" i="31"/>
  <c r="AR30" i="31"/>
  <c r="AQ30" i="31"/>
  <c r="AP30" i="31"/>
  <c r="AO30" i="31"/>
  <c r="AN30" i="31"/>
  <c r="AM30" i="31"/>
  <c r="AL30" i="31"/>
  <c r="AJ30" i="31"/>
  <c r="AI30" i="31"/>
  <c r="AH30" i="31"/>
  <c r="AG30" i="31"/>
  <c r="AF30" i="31"/>
  <c r="AE30" i="31"/>
  <c r="AD30" i="31"/>
  <c r="AC30" i="31"/>
  <c r="AB30" i="31"/>
  <c r="AA30" i="31"/>
  <c r="T30" i="31"/>
  <c r="R30" i="31"/>
  <c r="P30" i="31"/>
  <c r="N30" i="31"/>
  <c r="L30" i="31"/>
  <c r="J30" i="31"/>
  <c r="K30" i="31" s="1"/>
  <c r="H30" i="31"/>
  <c r="F30" i="31"/>
  <c r="D30" i="31"/>
  <c r="AV29" i="31"/>
  <c r="AK29" i="31"/>
  <c r="V29" i="31"/>
  <c r="X29" i="31" s="1"/>
  <c r="K29" i="31"/>
  <c r="AV28" i="31"/>
  <c r="AK28" i="31"/>
  <c r="V28" i="31"/>
  <c r="X28" i="31" s="1"/>
  <c r="K28" i="31"/>
  <c r="AV27" i="31"/>
  <c r="AK27" i="31"/>
  <c r="V27" i="31"/>
  <c r="X27" i="31" s="1"/>
  <c r="K27" i="31"/>
  <c r="AV26" i="31"/>
  <c r="AK26" i="31"/>
  <c r="V26" i="31"/>
  <c r="X26" i="31" s="1"/>
  <c r="K26" i="31"/>
  <c r="AV25" i="31"/>
  <c r="AK25" i="31"/>
  <c r="V25" i="31"/>
  <c r="X25" i="31" s="1"/>
  <c r="K25" i="31"/>
  <c r="AV24" i="31"/>
  <c r="AK24" i="31"/>
  <c r="V24" i="31"/>
  <c r="X24" i="31" s="1"/>
  <c r="K24" i="31"/>
  <c r="AV23" i="31"/>
  <c r="AK23" i="31"/>
  <c r="V23" i="31"/>
  <c r="X23" i="31" s="1"/>
  <c r="K23" i="31"/>
  <c r="AV22" i="31"/>
  <c r="AK22" i="31"/>
  <c r="V22" i="31"/>
  <c r="X22" i="31" s="1"/>
  <c r="K22" i="31"/>
  <c r="AV21" i="31"/>
  <c r="AK21" i="31"/>
  <c r="V21" i="31"/>
  <c r="X21" i="31" s="1"/>
  <c r="K21" i="31"/>
  <c r="AV20" i="31"/>
  <c r="AK20" i="31"/>
  <c r="V20" i="31"/>
  <c r="X20" i="31" s="1"/>
  <c r="K20" i="31"/>
  <c r="AV19" i="31"/>
  <c r="AK19" i="31"/>
  <c r="V19" i="31"/>
  <c r="X19" i="31" s="1"/>
  <c r="K19" i="31"/>
  <c r="AV18" i="31"/>
  <c r="AV30" i="31" s="1"/>
  <c r="AK18" i="31"/>
  <c r="AK30" i="31" s="1"/>
  <c r="V18" i="31"/>
  <c r="X18" i="31" s="1"/>
  <c r="M18" i="31"/>
  <c r="K18" i="31"/>
  <c r="AU17" i="31"/>
  <c r="AT17" i="31"/>
  <c r="AS17" i="31"/>
  <c r="AR17" i="31"/>
  <c r="AQ17" i="31"/>
  <c r="AP17" i="31"/>
  <c r="AO17" i="31"/>
  <c r="AN17" i="31"/>
  <c r="AM17" i="31"/>
  <c r="AL17" i="31"/>
  <c r="AJ17" i="31"/>
  <c r="AI17" i="31"/>
  <c r="AH17" i="31"/>
  <c r="AG17" i="31"/>
  <c r="AF17" i="31"/>
  <c r="AE17" i="31"/>
  <c r="AD17" i="31"/>
  <c r="AC17" i="31"/>
  <c r="AB17" i="31"/>
  <c r="AA17" i="31"/>
  <c r="T17" i="31"/>
  <c r="C33" i="37" s="1"/>
  <c r="R17" i="31"/>
  <c r="P17" i="31"/>
  <c r="N17" i="31"/>
  <c r="V17" i="31" s="1"/>
  <c r="L17" i="31"/>
  <c r="J17" i="31"/>
  <c r="K17" i="31" s="1"/>
  <c r="H17" i="31"/>
  <c r="F17" i="31"/>
  <c r="D17" i="31"/>
  <c r="AV16" i="31"/>
  <c r="X16" i="31"/>
  <c r="V16" i="31"/>
  <c r="K16" i="31"/>
  <c r="AV15" i="31"/>
  <c r="V15" i="31"/>
  <c r="X15" i="31" s="1"/>
  <c r="K15" i="31"/>
  <c r="AV14" i="31"/>
  <c r="V14" i="31"/>
  <c r="X14" i="31" s="1"/>
  <c r="K14" i="31"/>
  <c r="AV13" i="31"/>
  <c r="V13" i="31"/>
  <c r="X13" i="31" s="1"/>
  <c r="K13" i="31"/>
  <c r="AV12" i="31"/>
  <c r="V12" i="31"/>
  <c r="X12" i="31" s="1"/>
  <c r="K12" i="31"/>
  <c r="AV11" i="31"/>
  <c r="V11" i="31"/>
  <c r="X11" i="31" s="1"/>
  <c r="K11" i="31"/>
  <c r="AV10" i="31"/>
  <c r="V10" i="31"/>
  <c r="X10" i="31" s="1"/>
  <c r="K10" i="31"/>
  <c r="AV9" i="31"/>
  <c r="V9" i="31"/>
  <c r="X9" i="31" s="1"/>
  <c r="K9" i="31"/>
  <c r="AV8" i="31"/>
  <c r="V8" i="31"/>
  <c r="X8" i="31" s="1"/>
  <c r="K8" i="31"/>
  <c r="AV7" i="31"/>
  <c r="V7" i="31"/>
  <c r="X7" i="31" s="1"/>
  <c r="K7" i="31"/>
  <c r="AV6" i="31"/>
  <c r="V6" i="31"/>
  <c r="K6" i="31"/>
  <c r="AV5" i="31"/>
  <c r="AK17" i="31"/>
  <c r="V5" i="31"/>
  <c r="X5" i="31" s="1"/>
  <c r="M5" i="31"/>
  <c r="K5" i="31"/>
  <c r="I32" i="33"/>
  <c r="H32" i="33"/>
  <c r="J32" i="33" s="1"/>
  <c r="G16" i="33" s="1"/>
  <c r="G32" i="33"/>
  <c r="E32" i="33"/>
  <c r="D32" i="33"/>
  <c r="C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F16" i="33"/>
  <c r="AI15" i="33"/>
  <c r="AQ194" i="32" s="1"/>
  <c r="AH15" i="33"/>
  <c r="AO194" i="32" s="1"/>
  <c r="AG15" i="33"/>
  <c r="AM194" i="32" s="1"/>
  <c r="AF15" i="33"/>
  <c r="AK194" i="32" s="1"/>
  <c r="AE15" i="33"/>
  <c r="AI194" i="32" s="1"/>
  <c r="AD15" i="33"/>
  <c r="AG194" i="32" s="1"/>
  <c r="AC15" i="33"/>
  <c r="AE194" i="32" s="1"/>
  <c r="AB15" i="33"/>
  <c r="AC194" i="32" s="1"/>
  <c r="AA15" i="33"/>
  <c r="AA194" i="32" s="1"/>
  <c r="Z15" i="33"/>
  <c r="Y194" i="32" s="1"/>
  <c r="X15" i="33"/>
  <c r="V194" i="32" s="1"/>
  <c r="V96" i="32" s="1"/>
  <c r="W15" i="33"/>
  <c r="T194" i="32" s="1"/>
  <c r="T96" i="32" s="1"/>
  <c r="V15" i="33"/>
  <c r="R194" i="32" s="1"/>
  <c r="R96" i="32" s="1"/>
  <c r="U15" i="33"/>
  <c r="P194" i="32" s="1"/>
  <c r="P96" i="32" s="1"/>
  <c r="T15" i="33"/>
  <c r="N194" i="32" s="1"/>
  <c r="N96" i="32" s="1"/>
  <c r="S15" i="33"/>
  <c r="L194" i="32" s="1"/>
  <c r="L96" i="32" s="1"/>
  <c r="R15" i="33"/>
  <c r="J194" i="32" s="1"/>
  <c r="J96" i="32" s="1"/>
  <c r="Q15" i="33"/>
  <c r="H194" i="32" s="1"/>
  <c r="H96" i="32" s="1"/>
  <c r="P15" i="33"/>
  <c r="F194" i="32" s="1"/>
  <c r="F96" i="32" s="1"/>
  <c r="O15" i="33"/>
  <c r="D194" i="32" s="1"/>
  <c r="K15" i="33"/>
  <c r="J15" i="33"/>
  <c r="I15" i="33"/>
  <c r="H15" i="33"/>
  <c r="G15" i="33"/>
  <c r="E15" i="33"/>
  <c r="I16" i="31" s="1"/>
  <c r="D15" i="33"/>
  <c r="G81" i="31" s="1"/>
  <c r="C15" i="33"/>
  <c r="AI14" i="33"/>
  <c r="AQ193" i="32" s="1"/>
  <c r="AH14" i="33"/>
  <c r="AO193" i="32" s="1"/>
  <c r="AG14" i="33"/>
  <c r="AM193" i="32" s="1"/>
  <c r="AF14" i="33"/>
  <c r="AK193" i="32" s="1"/>
  <c r="AE14" i="33"/>
  <c r="AI193" i="32" s="1"/>
  <c r="AD14" i="33"/>
  <c r="AG193" i="32" s="1"/>
  <c r="AC14" i="33"/>
  <c r="AE193" i="32" s="1"/>
  <c r="AB14" i="33"/>
  <c r="AC193" i="32" s="1"/>
  <c r="AA14" i="33"/>
  <c r="AA193" i="32" s="1"/>
  <c r="Z14" i="33"/>
  <c r="Y193" i="32" s="1"/>
  <c r="AS193" i="32" s="1"/>
  <c r="AP193" i="32" s="1"/>
  <c r="X14" i="33"/>
  <c r="V193" i="32" s="1"/>
  <c r="V95" i="32" s="1"/>
  <c r="W14" i="33"/>
  <c r="T193" i="32" s="1"/>
  <c r="T95" i="32" s="1"/>
  <c r="V14" i="33"/>
  <c r="R193" i="32" s="1"/>
  <c r="U14" i="33"/>
  <c r="P193" i="32" s="1"/>
  <c r="P95" i="32" s="1"/>
  <c r="T14" i="33"/>
  <c r="N193" i="32" s="1"/>
  <c r="N95" i="32" s="1"/>
  <c r="S14" i="33"/>
  <c r="L193" i="32" s="1"/>
  <c r="L95" i="32" s="1"/>
  <c r="R14" i="33"/>
  <c r="J193" i="32" s="1"/>
  <c r="Q14" i="33"/>
  <c r="H193" i="32" s="1"/>
  <c r="H95" i="32" s="1"/>
  <c r="P14" i="33"/>
  <c r="F193" i="32" s="1"/>
  <c r="F95" i="32" s="1"/>
  <c r="O14" i="33"/>
  <c r="D193" i="32" s="1"/>
  <c r="K14" i="33"/>
  <c r="J14" i="33"/>
  <c r="I14" i="33"/>
  <c r="H14" i="33"/>
  <c r="G14" i="33"/>
  <c r="E14" i="33"/>
  <c r="I54" i="31" s="1"/>
  <c r="D14" i="33"/>
  <c r="G42" i="31" s="1"/>
  <c r="C14" i="33"/>
  <c r="AI13" i="33"/>
  <c r="AQ192" i="32" s="1"/>
  <c r="AH13" i="33"/>
  <c r="AO192" i="32" s="1"/>
  <c r="AG13" i="33"/>
  <c r="AM192" i="32" s="1"/>
  <c r="AF13" i="33"/>
  <c r="AK192" i="32" s="1"/>
  <c r="AE13" i="33"/>
  <c r="AI192" i="32" s="1"/>
  <c r="AD13" i="33"/>
  <c r="AG192" i="32" s="1"/>
  <c r="AC13" i="33"/>
  <c r="AE192" i="32" s="1"/>
  <c r="AB13" i="33"/>
  <c r="AC192" i="32" s="1"/>
  <c r="AA13" i="33"/>
  <c r="AA192" i="32" s="1"/>
  <c r="Z13" i="33"/>
  <c r="Y192" i="32" s="1"/>
  <c r="AS192" i="32" s="1"/>
  <c r="AL192" i="32" s="1"/>
  <c r="X13" i="33"/>
  <c r="V192" i="32" s="1"/>
  <c r="V94" i="32" s="1"/>
  <c r="W13" i="33"/>
  <c r="T192" i="32" s="1"/>
  <c r="T94" i="32" s="1"/>
  <c r="V13" i="33"/>
  <c r="R192" i="32" s="1"/>
  <c r="U13" i="33"/>
  <c r="P192" i="32" s="1"/>
  <c r="P94" i="32" s="1"/>
  <c r="T13" i="33"/>
  <c r="N192" i="32" s="1"/>
  <c r="N94" i="32" s="1"/>
  <c r="S13" i="33"/>
  <c r="L192" i="32" s="1"/>
  <c r="L94" i="32" s="1"/>
  <c r="R13" i="33"/>
  <c r="J192" i="32" s="1"/>
  <c r="Q13" i="33"/>
  <c r="H192" i="32" s="1"/>
  <c r="H94" i="32" s="1"/>
  <c r="P13" i="33"/>
  <c r="F192" i="32" s="1"/>
  <c r="F94" i="32" s="1"/>
  <c r="O13" i="33"/>
  <c r="D192" i="32" s="1"/>
  <c r="K13" i="33"/>
  <c r="J13" i="33"/>
  <c r="I13" i="33"/>
  <c r="H26" i="38" s="1"/>
  <c r="H43" i="38" s="1"/>
  <c r="H13" i="33"/>
  <c r="G26" i="38" s="1"/>
  <c r="G13" i="33"/>
  <c r="E13" i="33"/>
  <c r="I92" i="31" s="1"/>
  <c r="D13" i="33"/>
  <c r="G92" i="31" s="1"/>
  <c r="C13" i="33"/>
  <c r="E40" i="31" s="1"/>
  <c r="AI12" i="33"/>
  <c r="AQ191" i="32" s="1"/>
  <c r="AH12" i="33"/>
  <c r="AO191" i="32" s="1"/>
  <c r="AG12" i="33"/>
  <c r="AM191" i="32" s="1"/>
  <c r="AF12" i="33"/>
  <c r="AK191" i="32" s="1"/>
  <c r="AE12" i="33"/>
  <c r="AI191" i="32" s="1"/>
  <c r="AD12" i="33"/>
  <c r="AG191" i="32" s="1"/>
  <c r="AC12" i="33"/>
  <c r="AE191" i="32" s="1"/>
  <c r="AB12" i="33"/>
  <c r="AC191" i="32" s="1"/>
  <c r="AA12" i="33"/>
  <c r="AA191" i="32" s="1"/>
  <c r="Z12" i="33"/>
  <c r="Y191" i="32" s="1"/>
  <c r="AS191" i="32" s="1"/>
  <c r="AL191" i="32" s="1"/>
  <c r="X12" i="33"/>
  <c r="V191" i="32" s="1"/>
  <c r="V93" i="32" s="1"/>
  <c r="W12" i="33"/>
  <c r="T191" i="32" s="1"/>
  <c r="T93" i="32" s="1"/>
  <c r="V12" i="33"/>
  <c r="R191" i="32" s="1"/>
  <c r="U12" i="33"/>
  <c r="P191" i="32" s="1"/>
  <c r="P93" i="32" s="1"/>
  <c r="T12" i="33"/>
  <c r="N191" i="32" s="1"/>
  <c r="N93" i="32" s="1"/>
  <c r="S12" i="33"/>
  <c r="L191" i="32" s="1"/>
  <c r="L93" i="32" s="1"/>
  <c r="R12" i="33"/>
  <c r="J191" i="32" s="1"/>
  <c r="Q12" i="33"/>
  <c r="H191" i="32" s="1"/>
  <c r="H93" i="32" s="1"/>
  <c r="P12" i="33"/>
  <c r="F191" i="32" s="1"/>
  <c r="F93" i="32" s="1"/>
  <c r="O12" i="33"/>
  <c r="D191" i="32" s="1"/>
  <c r="K12" i="33"/>
  <c r="J12" i="33"/>
  <c r="I12" i="33"/>
  <c r="H25" i="38" s="1"/>
  <c r="H42" i="38" s="1"/>
  <c r="H12" i="33"/>
  <c r="G12" i="33"/>
  <c r="E12" i="33"/>
  <c r="I52" i="31" s="1"/>
  <c r="D12" i="33"/>
  <c r="G91" i="31" s="1"/>
  <c r="C12" i="33"/>
  <c r="AI11" i="33"/>
  <c r="AQ190" i="32" s="1"/>
  <c r="AH11" i="33"/>
  <c r="AO190" i="32" s="1"/>
  <c r="AG11" i="33"/>
  <c r="AM190" i="32" s="1"/>
  <c r="AF11" i="33"/>
  <c r="AK190" i="32" s="1"/>
  <c r="AE11" i="33"/>
  <c r="AI190" i="32" s="1"/>
  <c r="AD11" i="33"/>
  <c r="AG190" i="32" s="1"/>
  <c r="AC11" i="33"/>
  <c r="AE190" i="32" s="1"/>
  <c r="AB11" i="33"/>
  <c r="AC190" i="32" s="1"/>
  <c r="AA11" i="33"/>
  <c r="AA190" i="32" s="1"/>
  <c r="Z11" i="33"/>
  <c r="Y190" i="32" s="1"/>
  <c r="AS190" i="32" s="1"/>
  <c r="AR190" i="32" s="1"/>
  <c r="X11" i="33"/>
  <c r="V190" i="32" s="1"/>
  <c r="V92" i="32" s="1"/>
  <c r="W11" i="33"/>
  <c r="T190" i="32" s="1"/>
  <c r="T92" i="32" s="1"/>
  <c r="V11" i="33"/>
  <c r="R190" i="32" s="1"/>
  <c r="U11" i="33"/>
  <c r="P190" i="32" s="1"/>
  <c r="P92" i="32" s="1"/>
  <c r="T11" i="33"/>
  <c r="N190" i="32" s="1"/>
  <c r="N92" i="32" s="1"/>
  <c r="S11" i="33"/>
  <c r="L190" i="32" s="1"/>
  <c r="L92" i="32" s="1"/>
  <c r="R11" i="33"/>
  <c r="J190" i="32" s="1"/>
  <c r="Q11" i="33"/>
  <c r="H190" i="32" s="1"/>
  <c r="H92" i="32" s="1"/>
  <c r="P11" i="33"/>
  <c r="F190" i="32" s="1"/>
  <c r="F92" i="32" s="1"/>
  <c r="O11" i="33"/>
  <c r="D190" i="32" s="1"/>
  <c r="K11" i="33"/>
  <c r="J11" i="33"/>
  <c r="I11" i="33"/>
  <c r="H11" i="33"/>
  <c r="G11" i="33"/>
  <c r="E11" i="33"/>
  <c r="I64" i="31" s="1"/>
  <c r="D11" i="33"/>
  <c r="G77" i="31" s="1"/>
  <c r="C11" i="33"/>
  <c r="E12" i="31" s="1"/>
  <c r="AI10" i="33"/>
  <c r="AQ189" i="32" s="1"/>
  <c r="AH10" i="33"/>
  <c r="AO189" i="32" s="1"/>
  <c r="AG10" i="33"/>
  <c r="AM189" i="32" s="1"/>
  <c r="AF10" i="33"/>
  <c r="AK189" i="32" s="1"/>
  <c r="AE10" i="33"/>
  <c r="AI189" i="32" s="1"/>
  <c r="AD10" i="33"/>
  <c r="AG189" i="32" s="1"/>
  <c r="AC10" i="33"/>
  <c r="AE189" i="32" s="1"/>
  <c r="AB10" i="33"/>
  <c r="AC189" i="32" s="1"/>
  <c r="AA10" i="33"/>
  <c r="AA189" i="32" s="1"/>
  <c r="Z10" i="33"/>
  <c r="Y189" i="32" s="1"/>
  <c r="AS189" i="32" s="1"/>
  <c r="X10" i="33"/>
  <c r="V189" i="32" s="1"/>
  <c r="V91" i="32" s="1"/>
  <c r="W10" i="33"/>
  <c r="T189" i="32" s="1"/>
  <c r="V10" i="33"/>
  <c r="R189" i="32" s="1"/>
  <c r="U10" i="33"/>
  <c r="P189" i="32" s="1"/>
  <c r="P91" i="32" s="1"/>
  <c r="T10" i="33"/>
  <c r="N189" i="32" s="1"/>
  <c r="N91" i="32" s="1"/>
  <c r="S10" i="33"/>
  <c r="L189" i="32" s="1"/>
  <c r="R10" i="33"/>
  <c r="J189" i="32" s="1"/>
  <c r="Q10" i="33"/>
  <c r="H189" i="32" s="1"/>
  <c r="H91" i="32" s="1"/>
  <c r="P10" i="33"/>
  <c r="F189" i="32" s="1"/>
  <c r="F91" i="32" s="1"/>
  <c r="O10" i="33"/>
  <c r="D189" i="32" s="1"/>
  <c r="K10" i="33"/>
  <c r="J10" i="33"/>
  <c r="I10" i="33"/>
  <c r="H10" i="33"/>
  <c r="G23" i="38" s="1"/>
  <c r="G10" i="33"/>
  <c r="E10" i="33"/>
  <c r="I50" i="31" s="1"/>
  <c r="D10" i="33"/>
  <c r="G50" i="31" s="1"/>
  <c r="C10" i="33"/>
  <c r="AI9" i="33"/>
  <c r="AQ188" i="32" s="1"/>
  <c r="AH9" i="33"/>
  <c r="AO188" i="32" s="1"/>
  <c r="AG9" i="33"/>
  <c r="AM188" i="32" s="1"/>
  <c r="AF9" i="33"/>
  <c r="AK188" i="32" s="1"/>
  <c r="AE9" i="33"/>
  <c r="AI188" i="32" s="1"/>
  <c r="AD9" i="33"/>
  <c r="AG188" i="32" s="1"/>
  <c r="AC9" i="33"/>
  <c r="AE188" i="32" s="1"/>
  <c r="AB9" i="33"/>
  <c r="AC188" i="32" s="1"/>
  <c r="AA9" i="33"/>
  <c r="AA188" i="32" s="1"/>
  <c r="Z9" i="33"/>
  <c r="Y188" i="32" s="1"/>
  <c r="AS188" i="32" s="1"/>
  <c r="X9" i="33"/>
  <c r="V188" i="32" s="1"/>
  <c r="V90" i="32" s="1"/>
  <c r="W9" i="33"/>
  <c r="T188" i="32" s="1"/>
  <c r="V9" i="33"/>
  <c r="R188" i="32" s="1"/>
  <c r="U9" i="33"/>
  <c r="P188" i="32" s="1"/>
  <c r="P90" i="32" s="1"/>
  <c r="T9" i="33"/>
  <c r="N188" i="32" s="1"/>
  <c r="N90" i="32" s="1"/>
  <c r="S9" i="33"/>
  <c r="L188" i="32" s="1"/>
  <c r="R9" i="33"/>
  <c r="J188" i="32" s="1"/>
  <c r="Q9" i="33"/>
  <c r="H188" i="32" s="1"/>
  <c r="H90" i="32" s="1"/>
  <c r="P9" i="33"/>
  <c r="F188" i="32" s="1"/>
  <c r="F90" i="32" s="1"/>
  <c r="O9" i="33"/>
  <c r="D188" i="32" s="1"/>
  <c r="K9" i="33"/>
  <c r="J9" i="33"/>
  <c r="I22" i="38" s="1"/>
  <c r="I39" i="38" s="1"/>
  <c r="I9" i="33"/>
  <c r="H9" i="33"/>
  <c r="G9" i="33"/>
  <c r="E9" i="33"/>
  <c r="D9" i="33"/>
  <c r="G88" i="31" s="1"/>
  <c r="C9" i="33"/>
  <c r="E49" i="31" s="1"/>
  <c r="AI8" i="33"/>
  <c r="AQ187" i="32" s="1"/>
  <c r="AH8" i="33"/>
  <c r="AO187" i="32" s="1"/>
  <c r="AG8" i="33"/>
  <c r="AM187" i="32" s="1"/>
  <c r="AF8" i="33"/>
  <c r="AK187" i="32" s="1"/>
  <c r="AE8" i="33"/>
  <c r="AI187" i="32" s="1"/>
  <c r="AD8" i="33"/>
  <c r="AG187" i="32" s="1"/>
  <c r="AC8" i="33"/>
  <c r="AE187" i="32" s="1"/>
  <c r="AB8" i="33"/>
  <c r="AC187" i="32" s="1"/>
  <c r="AA8" i="33"/>
  <c r="AA187" i="32" s="1"/>
  <c r="Z8" i="33"/>
  <c r="Y187" i="32" s="1"/>
  <c r="AS187" i="32" s="1"/>
  <c r="AP187" i="32" s="1"/>
  <c r="X8" i="33"/>
  <c r="V187" i="32" s="1"/>
  <c r="V89" i="32" s="1"/>
  <c r="W8" i="33"/>
  <c r="T187" i="32" s="1"/>
  <c r="V8" i="33"/>
  <c r="R187" i="32" s="1"/>
  <c r="U8" i="33"/>
  <c r="P187" i="32" s="1"/>
  <c r="P89" i="32" s="1"/>
  <c r="T8" i="33"/>
  <c r="N187" i="32" s="1"/>
  <c r="N89" i="32" s="1"/>
  <c r="S8" i="33"/>
  <c r="L187" i="32" s="1"/>
  <c r="R8" i="33"/>
  <c r="J187" i="32" s="1"/>
  <c r="Q8" i="33"/>
  <c r="H187" i="32" s="1"/>
  <c r="H89" i="32" s="1"/>
  <c r="P8" i="33"/>
  <c r="F187" i="32" s="1"/>
  <c r="F89" i="32" s="1"/>
  <c r="O8" i="33"/>
  <c r="D187" i="32" s="1"/>
  <c r="K8" i="33"/>
  <c r="J8" i="33"/>
  <c r="I8" i="33"/>
  <c r="H21" i="38" s="1"/>
  <c r="H38" i="38" s="1"/>
  <c r="H8" i="33"/>
  <c r="G8" i="33"/>
  <c r="E8" i="33"/>
  <c r="I48" i="31" s="1"/>
  <c r="D8" i="33"/>
  <c r="G87" i="31" s="1"/>
  <c r="C8" i="33"/>
  <c r="AI7" i="33"/>
  <c r="AQ186" i="32" s="1"/>
  <c r="AH7" i="33"/>
  <c r="AO186" i="32" s="1"/>
  <c r="AG7" i="33"/>
  <c r="AM186" i="32" s="1"/>
  <c r="AF7" i="33"/>
  <c r="AK186" i="32" s="1"/>
  <c r="AE7" i="33"/>
  <c r="AI186" i="32" s="1"/>
  <c r="AD7" i="33"/>
  <c r="AG186" i="32" s="1"/>
  <c r="AC7" i="33"/>
  <c r="AE186" i="32" s="1"/>
  <c r="AB7" i="33"/>
  <c r="AC186" i="32" s="1"/>
  <c r="AA7" i="33"/>
  <c r="AA186" i="32" s="1"/>
  <c r="Z7" i="33"/>
  <c r="Y186" i="32" s="1"/>
  <c r="AS186" i="32" s="1"/>
  <c r="AN186" i="32" s="1"/>
  <c r="X7" i="33"/>
  <c r="V186" i="32" s="1"/>
  <c r="V88" i="32" s="1"/>
  <c r="W7" i="33"/>
  <c r="T186" i="32" s="1"/>
  <c r="V7" i="33"/>
  <c r="R186" i="32" s="1"/>
  <c r="U7" i="33"/>
  <c r="P186" i="32" s="1"/>
  <c r="P88" i="32" s="1"/>
  <c r="T7" i="33"/>
  <c r="N186" i="32" s="1"/>
  <c r="N88" i="32" s="1"/>
  <c r="S7" i="33"/>
  <c r="L186" i="32" s="1"/>
  <c r="R7" i="33"/>
  <c r="J186" i="32" s="1"/>
  <c r="Q7" i="33"/>
  <c r="H186" i="32" s="1"/>
  <c r="H88" i="32" s="1"/>
  <c r="P7" i="33"/>
  <c r="F186" i="32" s="1"/>
  <c r="F88" i="32" s="1"/>
  <c r="O7" i="33"/>
  <c r="D186" i="32" s="1"/>
  <c r="K7" i="33"/>
  <c r="J7" i="33"/>
  <c r="I7" i="33"/>
  <c r="H20" i="38" s="1"/>
  <c r="H37" i="38" s="1"/>
  <c r="H7" i="33"/>
  <c r="G7" i="33"/>
  <c r="E7" i="33"/>
  <c r="I21" i="31" s="1"/>
  <c r="D7" i="33"/>
  <c r="C7" i="33"/>
  <c r="E73" i="31" s="1"/>
  <c r="AI6" i="33"/>
  <c r="AQ185" i="32" s="1"/>
  <c r="AH6" i="33"/>
  <c r="AO185" i="32" s="1"/>
  <c r="AG6" i="33"/>
  <c r="AM185" i="32" s="1"/>
  <c r="AF6" i="33"/>
  <c r="AK185" i="32" s="1"/>
  <c r="AE6" i="33"/>
  <c r="AI185" i="32" s="1"/>
  <c r="AD6" i="33"/>
  <c r="AG185" i="32" s="1"/>
  <c r="AC6" i="33"/>
  <c r="AE185" i="32" s="1"/>
  <c r="AB6" i="33"/>
  <c r="AC185" i="32" s="1"/>
  <c r="AA6" i="33"/>
  <c r="AA185" i="32" s="1"/>
  <c r="Z6" i="33"/>
  <c r="Y185" i="32" s="1"/>
  <c r="AS185" i="32" s="1"/>
  <c r="AL185" i="32" s="1"/>
  <c r="X6" i="33"/>
  <c r="V185" i="32" s="1"/>
  <c r="V87" i="32" s="1"/>
  <c r="W6" i="33"/>
  <c r="T185" i="32" s="1"/>
  <c r="V6" i="33"/>
  <c r="R185" i="32" s="1"/>
  <c r="U6" i="33"/>
  <c r="P185" i="32" s="1"/>
  <c r="P87" i="32" s="1"/>
  <c r="T6" i="33"/>
  <c r="N185" i="32" s="1"/>
  <c r="N87" i="32" s="1"/>
  <c r="S6" i="33"/>
  <c r="L185" i="32" s="1"/>
  <c r="R6" i="33"/>
  <c r="J185" i="32" s="1"/>
  <c r="Q6" i="33"/>
  <c r="H185" i="32" s="1"/>
  <c r="H87" i="32" s="1"/>
  <c r="P6" i="33"/>
  <c r="F185" i="32" s="1"/>
  <c r="F87" i="32" s="1"/>
  <c r="O6" i="33"/>
  <c r="D185" i="32" s="1"/>
  <c r="K6" i="33"/>
  <c r="J6" i="33"/>
  <c r="I6" i="33"/>
  <c r="H6" i="33"/>
  <c r="G6" i="33"/>
  <c r="E6" i="33"/>
  <c r="I46" i="31" s="1"/>
  <c r="D6" i="33"/>
  <c r="G33" i="31" s="1"/>
  <c r="C6" i="33"/>
  <c r="AI5" i="33"/>
  <c r="AQ184" i="32" s="1"/>
  <c r="AH5" i="33"/>
  <c r="AO184" i="32" s="1"/>
  <c r="AG5" i="33"/>
  <c r="AM184" i="32" s="1"/>
  <c r="AF5" i="33"/>
  <c r="AK184" i="32" s="1"/>
  <c r="AE5" i="33"/>
  <c r="AI184" i="32" s="1"/>
  <c r="AD5" i="33"/>
  <c r="AG184" i="32" s="1"/>
  <c r="AC5" i="33"/>
  <c r="AE184" i="32" s="1"/>
  <c r="AB5" i="33"/>
  <c r="AC184" i="32" s="1"/>
  <c r="AA5" i="33"/>
  <c r="AA184" i="32" s="1"/>
  <c r="Z5" i="33"/>
  <c r="Y184" i="32" s="1"/>
  <c r="AS184" i="32" s="1"/>
  <c r="AN184" i="32" s="1"/>
  <c r="X5" i="33"/>
  <c r="V184" i="32" s="1"/>
  <c r="V86" i="32" s="1"/>
  <c r="W5" i="33"/>
  <c r="T184" i="32" s="1"/>
  <c r="V5" i="33"/>
  <c r="R184" i="32" s="1"/>
  <c r="U5" i="33"/>
  <c r="P184" i="32" s="1"/>
  <c r="P86" i="32" s="1"/>
  <c r="T5" i="33"/>
  <c r="N184" i="32" s="1"/>
  <c r="N86" i="32" s="1"/>
  <c r="S5" i="33"/>
  <c r="L184" i="32" s="1"/>
  <c r="R5" i="33"/>
  <c r="J184" i="32" s="1"/>
  <c r="Q5" i="33"/>
  <c r="H184" i="32" s="1"/>
  <c r="H86" i="32" s="1"/>
  <c r="P5" i="33"/>
  <c r="F184" i="32" s="1"/>
  <c r="F86" i="32" s="1"/>
  <c r="O5" i="33"/>
  <c r="K5" i="33"/>
  <c r="J5" i="33"/>
  <c r="I5" i="33"/>
  <c r="H18" i="38" s="1"/>
  <c r="H35" i="38" s="1"/>
  <c r="H5" i="33"/>
  <c r="G5" i="33"/>
  <c r="E5" i="33"/>
  <c r="D5" i="33"/>
  <c r="G6" i="31" s="1"/>
  <c r="C5" i="33"/>
  <c r="E6" i="31" s="1"/>
  <c r="AI4" i="33"/>
  <c r="AQ183" i="32" s="1"/>
  <c r="AQ195" i="32" s="1"/>
  <c r="AH4" i="33"/>
  <c r="AO183" i="32" s="1"/>
  <c r="AO195" i="32" s="1"/>
  <c r="AG4" i="33"/>
  <c r="AM183" i="32" s="1"/>
  <c r="AM195" i="32" s="1"/>
  <c r="AF4" i="33"/>
  <c r="AK183" i="32" s="1"/>
  <c r="AK195" i="32" s="1"/>
  <c r="AE4" i="33"/>
  <c r="AI183" i="32" s="1"/>
  <c r="AI195" i="32" s="1"/>
  <c r="AD4" i="33"/>
  <c r="AG183" i="32" s="1"/>
  <c r="AG195" i="32" s="1"/>
  <c r="AC4" i="33"/>
  <c r="AB4" i="33"/>
  <c r="AA4" i="33"/>
  <c r="Z4" i="33"/>
  <c r="Y183" i="32" s="1"/>
  <c r="X4" i="33"/>
  <c r="W4" i="33"/>
  <c r="V4" i="33"/>
  <c r="U4" i="33"/>
  <c r="T4" i="33"/>
  <c r="N183" i="32" s="1"/>
  <c r="S4" i="33"/>
  <c r="R4" i="33"/>
  <c r="Q4" i="33"/>
  <c r="P4" i="33"/>
  <c r="K4" i="33"/>
  <c r="J4" i="33"/>
  <c r="I4" i="33"/>
  <c r="H4" i="33"/>
  <c r="E4" i="33"/>
  <c r="I44" i="31" s="1"/>
  <c r="D4" i="33"/>
  <c r="G44" i="31" s="1"/>
  <c r="C4" i="33"/>
  <c r="O27" i="12" l="1"/>
  <c r="G27" i="12"/>
  <c r="M27" i="12"/>
  <c r="E27" i="12"/>
  <c r="K27" i="12"/>
  <c r="Q27" i="12"/>
  <c r="I27" i="12"/>
  <c r="O21" i="12"/>
  <c r="G21" i="12"/>
  <c r="M21" i="12"/>
  <c r="E21" i="12"/>
  <c r="K21" i="12"/>
  <c r="Q21" i="12"/>
  <c r="I21" i="12"/>
  <c r="O23" i="12"/>
  <c r="G23" i="12"/>
  <c r="M23" i="12"/>
  <c r="E23" i="12"/>
  <c r="K23" i="12"/>
  <c r="Q23" i="12"/>
  <c r="I23" i="12"/>
  <c r="O19" i="12"/>
  <c r="G19" i="12"/>
  <c r="M19" i="12"/>
  <c r="E19" i="12"/>
  <c r="K19" i="12"/>
  <c r="Q19" i="12"/>
  <c r="I19" i="12"/>
  <c r="O25" i="12"/>
  <c r="G25" i="12"/>
  <c r="M25" i="12"/>
  <c r="E25" i="12"/>
  <c r="K25" i="12"/>
  <c r="Q25" i="12"/>
  <c r="I25" i="12"/>
  <c r="E57" i="31"/>
  <c r="D17" i="38"/>
  <c r="Y195" i="32"/>
  <c r="D85" i="32"/>
  <c r="S44" i="31"/>
  <c r="I17" i="38"/>
  <c r="R16" i="33"/>
  <c r="J183" i="32"/>
  <c r="V16" i="33"/>
  <c r="R183" i="32"/>
  <c r="AA16" i="33"/>
  <c r="AA183" i="32"/>
  <c r="AA195" i="32" s="1"/>
  <c r="M45" i="31"/>
  <c r="F18" i="38"/>
  <c r="U6" i="31"/>
  <c r="C5" i="37"/>
  <c r="J86" i="32"/>
  <c r="R86" i="32"/>
  <c r="M46" i="31"/>
  <c r="F19" i="38"/>
  <c r="F36" i="38" s="1"/>
  <c r="U7" i="31"/>
  <c r="C6" i="37"/>
  <c r="J87" i="32"/>
  <c r="R87" i="32"/>
  <c r="M47" i="31"/>
  <c r="F20" i="38"/>
  <c r="F37" i="38" s="1"/>
  <c r="U47" i="31"/>
  <c r="M24" i="37" s="1"/>
  <c r="C7" i="37"/>
  <c r="J88" i="32"/>
  <c r="R88" i="32"/>
  <c r="M48" i="31"/>
  <c r="F21" i="38"/>
  <c r="F38" i="38" s="1"/>
  <c r="P87" i="12"/>
  <c r="C8" i="37"/>
  <c r="J89" i="32"/>
  <c r="R89" i="32"/>
  <c r="M49" i="31"/>
  <c r="F22" i="38"/>
  <c r="F39" i="38" s="1"/>
  <c r="P88" i="12"/>
  <c r="C9" i="37"/>
  <c r="J90" i="32"/>
  <c r="R90" i="32"/>
  <c r="M50" i="31"/>
  <c r="F23" i="38"/>
  <c r="F40" i="38" s="1"/>
  <c r="U76" i="31"/>
  <c r="S27" i="37" s="1"/>
  <c r="C10" i="37"/>
  <c r="J91" i="32"/>
  <c r="R91" i="32"/>
  <c r="M51" i="31"/>
  <c r="F24" i="38"/>
  <c r="F41" i="38" s="1"/>
  <c r="U90" i="31"/>
  <c r="V28" i="37" s="1"/>
  <c r="C11" i="37"/>
  <c r="J92" i="32"/>
  <c r="R92" i="32"/>
  <c r="M52" i="31"/>
  <c r="F25" i="38"/>
  <c r="F42" i="38" s="1"/>
  <c r="P91" i="12"/>
  <c r="C12" i="37"/>
  <c r="J93" i="32"/>
  <c r="R93" i="32"/>
  <c r="M53" i="31"/>
  <c r="F26" i="38"/>
  <c r="F43" i="38" s="1"/>
  <c r="U92" i="31"/>
  <c r="V30" i="37" s="1"/>
  <c r="C13" i="37"/>
  <c r="J94" i="32"/>
  <c r="R94" i="32"/>
  <c r="M54" i="31"/>
  <c r="F27" i="38"/>
  <c r="F44" i="38" s="1"/>
  <c r="U93" i="31"/>
  <c r="V31" i="37" s="1"/>
  <c r="C14" i="37"/>
  <c r="J95" i="32"/>
  <c r="R95" i="32"/>
  <c r="M55" i="31"/>
  <c r="F28" i="38"/>
  <c r="F45" i="38" s="1"/>
  <c r="U55" i="31"/>
  <c r="M32" i="37" s="1"/>
  <c r="C15" i="37"/>
  <c r="AF16" i="33"/>
  <c r="E8" i="31"/>
  <c r="X17" i="31"/>
  <c r="K56" i="31"/>
  <c r="M20" i="12"/>
  <c r="S20" i="12"/>
  <c r="E22" i="12"/>
  <c r="M22" i="12"/>
  <c r="S22" i="12"/>
  <c r="E24" i="12"/>
  <c r="M24" i="12"/>
  <c r="E26" i="12"/>
  <c r="M26" i="12"/>
  <c r="Q32" i="12"/>
  <c r="T37" i="12"/>
  <c r="S37" i="12"/>
  <c r="T69" i="12"/>
  <c r="M69" i="12" s="1"/>
  <c r="O82" i="12"/>
  <c r="K82" i="12"/>
  <c r="G82" i="12"/>
  <c r="Q16" i="33"/>
  <c r="H183" i="32"/>
  <c r="U16" i="33"/>
  <c r="P183" i="32"/>
  <c r="U5" i="31"/>
  <c r="C4" i="37"/>
  <c r="C16" i="37" s="1"/>
  <c r="S16" i="33"/>
  <c r="L183" i="32"/>
  <c r="W16" i="33"/>
  <c r="T183" i="32"/>
  <c r="AB16" i="33"/>
  <c r="AC183" i="32"/>
  <c r="AC195" i="32" s="1"/>
  <c r="E58" i="31"/>
  <c r="D18" i="38"/>
  <c r="D35" i="38" s="1"/>
  <c r="O45" i="31"/>
  <c r="G18" i="38"/>
  <c r="O16" i="33"/>
  <c r="D184" i="32"/>
  <c r="L86" i="32"/>
  <c r="T86" i="32"/>
  <c r="E59" i="31"/>
  <c r="D19" i="38"/>
  <c r="D36" i="38" s="1"/>
  <c r="O46" i="31"/>
  <c r="G19" i="38"/>
  <c r="X185" i="32"/>
  <c r="Q185" i="32" s="1"/>
  <c r="D87" i="32"/>
  <c r="L87" i="32"/>
  <c r="T87" i="32"/>
  <c r="E47" i="31"/>
  <c r="D20" i="38"/>
  <c r="D37" i="38" s="1"/>
  <c r="O47" i="31"/>
  <c r="G20" i="38"/>
  <c r="X186" i="32"/>
  <c r="U186" i="32" s="1"/>
  <c r="D88" i="32"/>
  <c r="L88" i="32"/>
  <c r="T88" i="32"/>
  <c r="E9" i="31"/>
  <c r="D21" i="38"/>
  <c r="D38" i="38" s="1"/>
  <c r="O9" i="31"/>
  <c r="G21" i="38"/>
  <c r="X187" i="32"/>
  <c r="S187" i="32" s="1"/>
  <c r="D89" i="32"/>
  <c r="L89" i="32"/>
  <c r="T89" i="32"/>
  <c r="E88" i="31"/>
  <c r="D22" i="38"/>
  <c r="D39" i="38" s="1"/>
  <c r="O62" i="31"/>
  <c r="G22" i="38"/>
  <c r="X188" i="32"/>
  <c r="Q188" i="32" s="1"/>
  <c r="D90" i="32"/>
  <c r="L90" i="32"/>
  <c r="T90" i="32"/>
  <c r="E37" i="31"/>
  <c r="D23" i="38"/>
  <c r="D40" i="38" s="1"/>
  <c r="G40" i="38"/>
  <c r="X189" i="32"/>
  <c r="G189" i="32" s="1"/>
  <c r="D91" i="32"/>
  <c r="L91" i="32"/>
  <c r="T91" i="32"/>
  <c r="E90" i="31"/>
  <c r="D24" i="38"/>
  <c r="D41" i="38" s="1"/>
  <c r="O51" i="31"/>
  <c r="G24" i="38"/>
  <c r="X190" i="32"/>
  <c r="W190" i="32" s="1"/>
  <c r="D92" i="32"/>
  <c r="E13" i="31"/>
  <c r="D25" i="38"/>
  <c r="D42" i="38" s="1"/>
  <c r="O39" i="31"/>
  <c r="G25" i="38"/>
  <c r="X191" i="32"/>
  <c r="D93" i="32"/>
  <c r="E92" i="31"/>
  <c r="D26" i="38"/>
  <c r="D43" i="38" s="1"/>
  <c r="G43" i="38"/>
  <c r="X192" i="32"/>
  <c r="U192" i="32" s="1"/>
  <c r="D94" i="32"/>
  <c r="E41" i="31"/>
  <c r="D27" i="38"/>
  <c r="D44" i="38" s="1"/>
  <c r="O80" i="31"/>
  <c r="G27" i="38"/>
  <c r="D95" i="32"/>
  <c r="X193" i="32"/>
  <c r="W193" i="32" s="1"/>
  <c r="E94" i="31"/>
  <c r="D28" i="38"/>
  <c r="D45" i="38" s="1"/>
  <c r="O55" i="31"/>
  <c r="G28" i="38"/>
  <c r="X194" i="32"/>
  <c r="O194" i="32" s="1"/>
  <c r="D96" i="32"/>
  <c r="AG16" i="33"/>
  <c r="E16" i="31"/>
  <c r="V30" i="31"/>
  <c r="X30" i="31" s="1"/>
  <c r="F33" i="37"/>
  <c r="V43" i="31"/>
  <c r="I33" i="37"/>
  <c r="E55" i="31"/>
  <c r="O28" i="12"/>
  <c r="G28" i="12"/>
  <c r="M28" i="12"/>
  <c r="E28" i="12"/>
  <c r="Q28" i="12"/>
  <c r="I28" i="12"/>
  <c r="K32" i="12"/>
  <c r="I32" i="12"/>
  <c r="O32" i="12"/>
  <c r="G32" i="12"/>
  <c r="M32" i="12"/>
  <c r="E32" i="12"/>
  <c r="I35" i="12"/>
  <c r="O35" i="12"/>
  <c r="G35" i="12"/>
  <c r="M35" i="12"/>
  <c r="E35" i="12"/>
  <c r="Q35" i="12"/>
  <c r="K35" i="12"/>
  <c r="S38" i="12"/>
  <c r="T38" i="12"/>
  <c r="Q40" i="12"/>
  <c r="K40" i="12"/>
  <c r="I40" i="12"/>
  <c r="S40" i="12"/>
  <c r="O40" i="12"/>
  <c r="G40" i="12"/>
  <c r="M40" i="12"/>
  <c r="E40" i="12"/>
  <c r="K45" i="12"/>
  <c r="Q45" i="12"/>
  <c r="I45" i="12"/>
  <c r="O45" i="12"/>
  <c r="G45" i="12"/>
  <c r="S45" i="12"/>
  <c r="M45" i="12"/>
  <c r="E45" i="12"/>
  <c r="K49" i="12"/>
  <c r="Q49" i="12"/>
  <c r="I49" i="12"/>
  <c r="O49" i="12"/>
  <c r="G49" i="12"/>
  <c r="S49" i="12"/>
  <c r="M49" i="12"/>
  <c r="E49" i="12"/>
  <c r="K53" i="12"/>
  <c r="Q53" i="12"/>
  <c r="I53" i="12"/>
  <c r="O53" i="12"/>
  <c r="G53" i="12"/>
  <c r="S53" i="12"/>
  <c r="M53" i="12"/>
  <c r="E53" i="12"/>
  <c r="G69" i="12"/>
  <c r="O69" i="12"/>
  <c r="O44" i="31"/>
  <c r="G17" i="38"/>
  <c r="P16" i="33"/>
  <c r="F183" i="32"/>
  <c r="N85" i="32"/>
  <c r="N195" i="32"/>
  <c r="N97" i="32" s="1"/>
  <c r="X16" i="33"/>
  <c r="V183" i="32"/>
  <c r="AC16" i="33"/>
  <c r="AE183" i="32"/>
  <c r="AE195" i="32" s="1"/>
  <c r="Q46" i="31"/>
  <c r="H19" i="38"/>
  <c r="H36" i="38" s="1"/>
  <c r="Q49" i="31"/>
  <c r="H22" i="38"/>
  <c r="H39" i="38" s="1"/>
  <c r="Q50" i="31"/>
  <c r="H23" i="38"/>
  <c r="H40" i="38" s="1"/>
  <c r="Q51" i="31"/>
  <c r="H24" i="38"/>
  <c r="H41" i="38" s="1"/>
  <c r="Q54" i="31"/>
  <c r="H27" i="38"/>
  <c r="H44" i="38" s="1"/>
  <c r="Q55" i="31"/>
  <c r="H28" i="38"/>
  <c r="H45" i="38" s="1"/>
  <c r="AD16" i="33"/>
  <c r="AH16" i="33"/>
  <c r="E23" i="31"/>
  <c r="E53" i="31"/>
  <c r="V82" i="31"/>
  <c r="X82" i="31" s="1"/>
  <c r="R33" i="37"/>
  <c r="S19" i="12"/>
  <c r="I20" i="12"/>
  <c r="Q20" i="12"/>
  <c r="S21" i="12"/>
  <c r="I22" i="12"/>
  <c r="Q22" i="12"/>
  <c r="S23" i="12"/>
  <c r="I24" i="12"/>
  <c r="Q24" i="12"/>
  <c r="S25" i="12"/>
  <c r="I26" i="12"/>
  <c r="Q26" i="12"/>
  <c r="S27" i="12"/>
  <c r="K29" i="12"/>
  <c r="Q29" i="12"/>
  <c r="I29" i="12"/>
  <c r="O29" i="12"/>
  <c r="G29" i="12"/>
  <c r="M29" i="12"/>
  <c r="E29" i="12"/>
  <c r="T33" i="12"/>
  <c r="S33" i="12"/>
  <c r="Q39" i="12"/>
  <c r="T41" i="12"/>
  <c r="S41" i="12" s="1"/>
  <c r="O50" i="12"/>
  <c r="G50" i="12"/>
  <c r="S50" i="12"/>
  <c r="M50" i="12"/>
  <c r="E50" i="12"/>
  <c r="K50" i="12"/>
  <c r="Q50" i="12"/>
  <c r="I50" i="12"/>
  <c r="Q58" i="12"/>
  <c r="I58" i="12"/>
  <c r="O58" i="12"/>
  <c r="G58" i="12"/>
  <c r="M58" i="12"/>
  <c r="E58" i="12"/>
  <c r="K58" i="12"/>
  <c r="Q60" i="12"/>
  <c r="I60" i="12"/>
  <c r="O60" i="12"/>
  <c r="G60" i="12"/>
  <c r="M60" i="12"/>
  <c r="E60" i="12"/>
  <c r="K60" i="12"/>
  <c r="Q62" i="12"/>
  <c r="I62" i="12"/>
  <c r="O62" i="12"/>
  <c r="G62" i="12"/>
  <c r="M62" i="12"/>
  <c r="E62" i="12"/>
  <c r="K62" i="12"/>
  <c r="Q64" i="12"/>
  <c r="I64" i="12"/>
  <c r="O64" i="12"/>
  <c r="G64" i="12"/>
  <c r="M64" i="12"/>
  <c r="E64" i="12"/>
  <c r="K64" i="12"/>
  <c r="Q66" i="12"/>
  <c r="I66" i="12"/>
  <c r="O66" i="12"/>
  <c r="G66" i="12"/>
  <c r="M66" i="12"/>
  <c r="E66" i="12"/>
  <c r="K66" i="12"/>
  <c r="I69" i="12"/>
  <c r="Q69" i="12"/>
  <c r="Q44" i="31"/>
  <c r="H17" i="38"/>
  <c r="S58" i="31"/>
  <c r="I18" i="38"/>
  <c r="I35" i="38" s="1"/>
  <c r="S46" i="31"/>
  <c r="I19" i="38"/>
  <c r="I36" i="38" s="1"/>
  <c r="S21" i="31"/>
  <c r="I20" i="38"/>
  <c r="I37" i="38" s="1"/>
  <c r="S61" i="31"/>
  <c r="I21" i="38"/>
  <c r="I38" i="38" s="1"/>
  <c r="S50" i="31"/>
  <c r="I23" i="38"/>
  <c r="I40" i="38" s="1"/>
  <c r="N90" i="12"/>
  <c r="I24" i="38"/>
  <c r="I41" i="38" s="1"/>
  <c r="S52" i="31"/>
  <c r="I25" i="38"/>
  <c r="I42" i="38" s="1"/>
  <c r="N92" i="12"/>
  <c r="I26" i="38"/>
  <c r="I43" i="38" s="1"/>
  <c r="S54" i="31"/>
  <c r="I27" i="38"/>
  <c r="I44" i="38" s="1"/>
  <c r="N94" i="12"/>
  <c r="I28" i="38"/>
  <c r="I45" i="38" s="1"/>
  <c r="AS194" i="32"/>
  <c r="AJ194" i="32" s="1"/>
  <c r="AE16" i="33"/>
  <c r="AI16" i="33"/>
  <c r="E36" i="31"/>
  <c r="E45" i="31"/>
  <c r="E51" i="31"/>
  <c r="R43" i="12"/>
  <c r="T34" i="12"/>
  <c r="Q36" i="12"/>
  <c r="K36" i="12"/>
  <c r="I36" i="12"/>
  <c r="S36" i="12"/>
  <c r="O36" i="12"/>
  <c r="G36" i="12"/>
  <c r="M36" i="12"/>
  <c r="E36" i="12"/>
  <c r="I39" i="12"/>
  <c r="O39" i="12"/>
  <c r="G39" i="12"/>
  <c r="M39" i="12"/>
  <c r="E39" i="12"/>
  <c r="K39" i="12"/>
  <c r="T42" i="12"/>
  <c r="S56" i="12"/>
  <c r="K47" i="12"/>
  <c r="Q47" i="12"/>
  <c r="I47" i="12"/>
  <c r="O47" i="12"/>
  <c r="G47" i="12"/>
  <c r="S47" i="12"/>
  <c r="M47" i="12"/>
  <c r="E47" i="12"/>
  <c r="K51" i="12"/>
  <c r="Q51" i="12"/>
  <c r="I51" i="12"/>
  <c r="O51" i="12"/>
  <c r="G51" i="12"/>
  <c r="S51" i="12"/>
  <c r="M51" i="12"/>
  <c r="E51" i="12"/>
  <c r="K55" i="12"/>
  <c r="Q55" i="12"/>
  <c r="I55" i="12"/>
  <c r="O55" i="12"/>
  <c r="G55" i="12"/>
  <c r="S55" i="12"/>
  <c r="M55" i="12"/>
  <c r="E55" i="12"/>
  <c r="K56" i="12"/>
  <c r="S69" i="12"/>
  <c r="Q68" i="12"/>
  <c r="I68" i="12"/>
  <c r="O68" i="12"/>
  <c r="G68" i="12"/>
  <c r="M68" i="12"/>
  <c r="E68" i="12"/>
  <c r="K68" i="12"/>
  <c r="K69" i="12"/>
  <c r="S29" i="12"/>
  <c r="E69" i="12"/>
  <c r="Q71" i="12"/>
  <c r="M73" i="12"/>
  <c r="E73" i="12"/>
  <c r="K73" i="12"/>
  <c r="Q74" i="12"/>
  <c r="I74" i="12"/>
  <c r="O74" i="12"/>
  <c r="G74" i="12"/>
  <c r="O75" i="12"/>
  <c r="E76" i="12"/>
  <c r="S76" i="12"/>
  <c r="M81" i="12"/>
  <c r="E81" i="12"/>
  <c r="K81" i="12"/>
  <c r="AZ132" i="32"/>
  <c r="AV132" i="32"/>
  <c r="W141" i="32"/>
  <c r="I141" i="32"/>
  <c r="AX144" i="32"/>
  <c r="AV144" i="32"/>
  <c r="S32" i="12"/>
  <c r="K44" i="12"/>
  <c r="I57" i="12"/>
  <c r="Q57" i="12"/>
  <c r="S58" i="12"/>
  <c r="I59" i="12"/>
  <c r="Q59" i="12"/>
  <c r="S60" i="12"/>
  <c r="I61" i="12"/>
  <c r="Q61" i="12"/>
  <c r="S62" i="12"/>
  <c r="I63" i="12"/>
  <c r="Q63" i="12"/>
  <c r="S64" i="12"/>
  <c r="I65" i="12"/>
  <c r="Q65" i="12"/>
  <c r="S66" i="12"/>
  <c r="Q67" i="12"/>
  <c r="S68" i="12"/>
  <c r="T70" i="12"/>
  <c r="K71" i="12"/>
  <c r="Q72" i="12"/>
  <c r="I72" i="12"/>
  <c r="O73" i="12"/>
  <c r="E74" i="12"/>
  <c r="S74" i="12"/>
  <c r="Q75" i="12"/>
  <c r="K76" i="12"/>
  <c r="S77" i="12"/>
  <c r="M79" i="12"/>
  <c r="E79" i="12"/>
  <c r="K79" i="12"/>
  <c r="Q80" i="12"/>
  <c r="I80" i="12"/>
  <c r="O80" i="12"/>
  <c r="G80" i="12"/>
  <c r="O81" i="12"/>
  <c r="E82" i="12"/>
  <c r="M82" i="12"/>
  <c r="F95" i="12"/>
  <c r="AR140" i="32"/>
  <c r="AJ140" i="32"/>
  <c r="AR147" i="32"/>
  <c r="AJ147" i="32"/>
  <c r="W150" i="32"/>
  <c r="M150" i="32"/>
  <c r="AX152" i="32"/>
  <c r="AV152" i="32"/>
  <c r="S28" i="12"/>
  <c r="Q33" i="12"/>
  <c r="S35" i="12"/>
  <c r="Q37" i="12"/>
  <c r="S39" i="12"/>
  <c r="Q41" i="12"/>
  <c r="M44" i="12"/>
  <c r="T56" i="12"/>
  <c r="M56" i="12" s="1"/>
  <c r="E71" i="12"/>
  <c r="M71" i="12"/>
  <c r="Q73" i="12"/>
  <c r="K74" i="12"/>
  <c r="S75" i="12"/>
  <c r="M77" i="12"/>
  <c r="E77" i="12"/>
  <c r="K77" i="12"/>
  <c r="Q78" i="12"/>
  <c r="I78" i="12"/>
  <c r="O78" i="12"/>
  <c r="G78" i="12"/>
  <c r="Q81" i="12"/>
  <c r="BB122" i="32"/>
  <c r="AV122" i="32"/>
  <c r="U132" i="32"/>
  <c r="K132" i="32"/>
  <c r="W146" i="32"/>
  <c r="O146" i="32"/>
  <c r="G146" i="32"/>
  <c r="AL151" i="32"/>
  <c r="AN151" i="32"/>
  <c r="AF151" i="32"/>
  <c r="AD151" i="32"/>
  <c r="BO162" i="32"/>
  <c r="BH162" i="32"/>
  <c r="T31" i="12"/>
  <c r="S31" i="12" s="1"/>
  <c r="S82" i="12"/>
  <c r="M75" i="12"/>
  <c r="E75" i="12"/>
  <c r="K75" i="12"/>
  <c r="Q76" i="12"/>
  <c r="I76" i="12"/>
  <c r="O76" i="12"/>
  <c r="G76" i="12"/>
  <c r="I82" i="12"/>
  <c r="Q82" i="12"/>
  <c r="W122" i="32"/>
  <c r="K122" i="32"/>
  <c r="AX148" i="32"/>
  <c r="AV148" i="32"/>
  <c r="AP159" i="32"/>
  <c r="AD159" i="32"/>
  <c r="O124" i="32"/>
  <c r="K129" i="32"/>
  <c r="AV129" i="32"/>
  <c r="AH132" i="32"/>
  <c r="BF132" i="32"/>
  <c r="U135" i="32"/>
  <c r="M142" i="32"/>
  <c r="AB142" i="32"/>
  <c r="AL142" i="32"/>
  <c r="P71" i="32"/>
  <c r="Z173" i="32"/>
  <c r="AZ173" i="32"/>
  <c r="Z174" i="32"/>
  <c r="AL176" i="32"/>
  <c r="AZ191" i="32"/>
  <c r="M121" i="32"/>
  <c r="BH125" i="32"/>
  <c r="S129" i="32"/>
  <c r="AX129" i="32"/>
  <c r="AD131" i="32"/>
  <c r="E142" i="32"/>
  <c r="U142" i="32"/>
  <c r="AD142" i="32"/>
  <c r="AP142" i="32"/>
  <c r="I149" i="32"/>
  <c r="I153" i="32"/>
  <c r="M154" i="32"/>
  <c r="AL154" i="32"/>
  <c r="BF155" i="32"/>
  <c r="AV158" i="32"/>
  <c r="AL163" i="32"/>
  <c r="I164" i="32"/>
  <c r="BM171" i="32"/>
  <c r="AJ173" i="32"/>
  <c r="AH174" i="32"/>
  <c r="Q181" i="32"/>
  <c r="AL170" i="32"/>
  <c r="AF172" i="32"/>
  <c r="Q173" i="32"/>
  <c r="AL173" i="32"/>
  <c r="AL174" i="32"/>
  <c r="AZ180" i="32"/>
  <c r="Y11" i="32"/>
  <c r="M9" i="12"/>
  <c r="O9" i="12"/>
  <c r="M11" i="12"/>
  <c r="G11" i="12"/>
  <c r="T30" i="12"/>
  <c r="T7" i="12"/>
  <c r="S7" i="12" s="1"/>
  <c r="S9" i="12"/>
  <c r="S11" i="12"/>
  <c r="G15" i="12"/>
  <c r="O15" i="12"/>
  <c r="T18" i="12"/>
  <c r="S18" i="12" s="1"/>
  <c r="S5" i="12"/>
  <c r="G9" i="12"/>
  <c r="T13" i="12"/>
  <c r="BH193" i="32"/>
  <c r="BO183" i="32"/>
  <c r="AD191" i="32"/>
  <c r="AH191" i="32"/>
  <c r="AR191" i="32"/>
  <c r="AJ186" i="32"/>
  <c r="AD186" i="32"/>
  <c r="AR187" i="32"/>
  <c r="AD184" i="32"/>
  <c r="AR186" i="32"/>
  <c r="AP184" i="32"/>
  <c r="Z187" i="32"/>
  <c r="AH187" i="32"/>
  <c r="Z191" i="32"/>
  <c r="AJ191" i="32"/>
  <c r="Z184" i="32"/>
  <c r="AF186" i="32"/>
  <c r="AD187" i="32"/>
  <c r="AB191" i="32"/>
  <c r="AP191" i="32"/>
  <c r="AB194" i="32"/>
  <c r="X92" i="32"/>
  <c r="G92" i="32" s="1"/>
  <c r="X96" i="32"/>
  <c r="E194" i="32"/>
  <c r="G194" i="32"/>
  <c r="E187" i="32"/>
  <c r="Q194" i="32"/>
  <c r="AV56" i="31"/>
  <c r="AK56" i="31"/>
  <c r="T216" i="30"/>
  <c r="AJ4" i="33"/>
  <c r="AJ5" i="33"/>
  <c r="AJ6" i="33"/>
  <c r="AJ7" i="33"/>
  <c r="AJ8" i="33"/>
  <c r="AJ9" i="33"/>
  <c r="AJ10" i="33"/>
  <c r="AJ11" i="33"/>
  <c r="AJ12" i="33"/>
  <c r="AJ13" i="33"/>
  <c r="AJ14" i="33"/>
  <c r="AJ15" i="33"/>
  <c r="T16" i="33"/>
  <c r="Y5" i="33"/>
  <c r="Y9" i="33"/>
  <c r="AV17" i="31"/>
  <c r="Y13" i="33"/>
  <c r="Y7" i="33"/>
  <c r="Y11" i="33"/>
  <c r="Y15" i="33"/>
  <c r="Z16" i="33"/>
  <c r="Y12" i="33"/>
  <c r="Y4" i="33"/>
  <c r="Y10" i="33"/>
  <c r="Y8" i="33"/>
  <c r="Y6" i="33"/>
  <c r="Y14" i="33"/>
  <c r="M95" i="31"/>
  <c r="M82" i="31"/>
  <c r="M69" i="31"/>
  <c r="M43" i="31"/>
  <c r="M30" i="31"/>
  <c r="M17" i="31"/>
  <c r="M6" i="31"/>
  <c r="M8" i="31"/>
  <c r="M12" i="31"/>
  <c r="M14" i="31"/>
  <c r="M20" i="31"/>
  <c r="M22" i="31"/>
  <c r="M26" i="31"/>
  <c r="M28" i="31"/>
  <c r="M36" i="31"/>
  <c r="M38" i="31"/>
  <c r="M56" i="31"/>
  <c r="M61" i="31"/>
  <c r="M65" i="31"/>
  <c r="M72" i="31"/>
  <c r="M74" i="31"/>
  <c r="M78" i="31"/>
  <c r="H84" i="12"/>
  <c r="H86" i="12"/>
  <c r="H88" i="12"/>
  <c r="H90" i="12"/>
  <c r="H92" i="12"/>
  <c r="H94" i="12"/>
  <c r="M7" i="31"/>
  <c r="M9" i="31"/>
  <c r="M11" i="31"/>
  <c r="M16" i="31"/>
  <c r="M24" i="31"/>
  <c r="M34" i="31"/>
  <c r="M40" i="31"/>
  <c r="M42" i="31"/>
  <c r="M58" i="31"/>
  <c r="M62" i="31"/>
  <c r="M66" i="31"/>
  <c r="M75" i="31"/>
  <c r="M79" i="31"/>
  <c r="M85" i="31"/>
  <c r="M87" i="31"/>
  <c r="M89" i="31"/>
  <c r="M91" i="31"/>
  <c r="M93" i="31"/>
  <c r="M13" i="31"/>
  <c r="M15" i="31"/>
  <c r="M19" i="31"/>
  <c r="M21" i="31"/>
  <c r="M27" i="31"/>
  <c r="M29" i="31"/>
  <c r="M32" i="31"/>
  <c r="M35" i="31"/>
  <c r="M37" i="31"/>
  <c r="M39" i="31"/>
  <c r="M59" i="31"/>
  <c r="M63" i="31"/>
  <c r="M67" i="31"/>
  <c r="M76" i="31"/>
  <c r="M80" i="31"/>
  <c r="H85" i="12"/>
  <c r="H87" i="12"/>
  <c r="H89" i="12"/>
  <c r="H91" i="12"/>
  <c r="H93" i="12"/>
  <c r="M10" i="31"/>
  <c r="M23" i="31"/>
  <c r="M25" i="31"/>
  <c r="M33" i="31"/>
  <c r="M41" i="31"/>
  <c r="M60" i="31"/>
  <c r="M64" i="31"/>
  <c r="M68" i="31"/>
  <c r="M71" i="31"/>
  <c r="M73" i="31"/>
  <c r="M77" i="31"/>
  <c r="M81" i="31"/>
  <c r="M84" i="31"/>
  <c r="M86" i="31"/>
  <c r="M88" i="31"/>
  <c r="M90" i="31"/>
  <c r="M92" i="31"/>
  <c r="M94" i="31"/>
  <c r="V69" i="31"/>
  <c r="X69" i="31" s="1"/>
  <c r="G63" i="31"/>
  <c r="G80" i="31"/>
  <c r="E20" i="31"/>
  <c r="E48" i="31"/>
  <c r="E50" i="31"/>
  <c r="E52" i="31"/>
  <c r="E54" i="31"/>
  <c r="E39" i="31"/>
  <c r="E15" i="31"/>
  <c r="E10" i="31"/>
  <c r="E14" i="31"/>
  <c r="E25" i="31"/>
  <c r="E38" i="31"/>
  <c r="E42" i="31"/>
  <c r="E60" i="31"/>
  <c r="E72" i="31"/>
  <c r="E84" i="31"/>
  <c r="E11" i="31"/>
  <c r="E22" i="31"/>
  <c r="E46" i="31"/>
  <c r="E24" i="31"/>
  <c r="E33" i="31"/>
  <c r="E71" i="31"/>
  <c r="E86" i="31"/>
  <c r="V56" i="31"/>
  <c r="I19" i="31"/>
  <c r="I45" i="31"/>
  <c r="I75" i="31"/>
  <c r="I49" i="31"/>
  <c r="S88" i="31"/>
  <c r="S49" i="31"/>
  <c r="O89" i="31"/>
  <c r="O50" i="31"/>
  <c r="Q87" i="31"/>
  <c r="Q48" i="31"/>
  <c r="L91" i="12"/>
  <c r="Q52" i="31"/>
  <c r="O6" i="31"/>
  <c r="I8" i="31"/>
  <c r="I10" i="31"/>
  <c r="S10" i="31"/>
  <c r="O11" i="31"/>
  <c r="I14" i="31"/>
  <c r="S15" i="31"/>
  <c r="O28" i="31"/>
  <c r="S29" i="31"/>
  <c r="O35" i="31"/>
  <c r="S36" i="31"/>
  <c r="S60" i="31"/>
  <c r="I68" i="31"/>
  <c r="S73" i="31"/>
  <c r="S77" i="31"/>
  <c r="I89" i="31"/>
  <c r="I90" i="31"/>
  <c r="N85" i="12"/>
  <c r="S35" i="31"/>
  <c r="S48" i="31"/>
  <c r="J88" i="12"/>
  <c r="O49" i="31"/>
  <c r="J92" i="12"/>
  <c r="O53" i="31"/>
  <c r="I6" i="31"/>
  <c r="S6" i="31"/>
  <c r="O13" i="31"/>
  <c r="O16" i="31"/>
  <c r="S23" i="31"/>
  <c r="O24" i="31"/>
  <c r="O26" i="31"/>
  <c r="S27" i="31"/>
  <c r="I29" i="31"/>
  <c r="I36" i="31"/>
  <c r="Q37" i="31"/>
  <c r="S38" i="31"/>
  <c r="I41" i="31"/>
  <c r="I60" i="31"/>
  <c r="I62" i="31"/>
  <c r="S62" i="31"/>
  <c r="I71" i="31"/>
  <c r="I73" i="31"/>
  <c r="O76" i="31"/>
  <c r="S84" i="31"/>
  <c r="I88" i="31"/>
  <c r="N84" i="12"/>
  <c r="J93" i="12"/>
  <c r="Q58" i="31"/>
  <c r="Q45" i="31"/>
  <c r="D86" i="12"/>
  <c r="Q73" i="31"/>
  <c r="Q47" i="31"/>
  <c r="Q14" i="31"/>
  <c r="Q53" i="31"/>
  <c r="I12" i="31"/>
  <c r="I13" i="31"/>
  <c r="Q13" i="31"/>
  <c r="O25" i="31"/>
  <c r="I27" i="31"/>
  <c r="S32" i="31"/>
  <c r="I37" i="31"/>
  <c r="O40" i="31"/>
  <c r="O59" i="31"/>
  <c r="S75" i="31"/>
  <c r="S79" i="31"/>
  <c r="Q81" i="31"/>
  <c r="I84" i="31"/>
  <c r="J89" i="12"/>
  <c r="S71" i="31"/>
  <c r="S45" i="31"/>
  <c r="I86" i="31"/>
  <c r="I47" i="31"/>
  <c r="S86" i="31"/>
  <c r="S47" i="31"/>
  <c r="J87" i="12"/>
  <c r="O48" i="31"/>
  <c r="I77" i="31"/>
  <c r="I51" i="31"/>
  <c r="S90" i="31"/>
  <c r="S51" i="31"/>
  <c r="J91" i="12"/>
  <c r="O52" i="31"/>
  <c r="I79" i="31"/>
  <c r="I53" i="31"/>
  <c r="S92" i="31"/>
  <c r="S53" i="31"/>
  <c r="O93" i="31"/>
  <c r="O54" i="31"/>
  <c r="I42" i="31"/>
  <c r="I55" i="31"/>
  <c r="S94" i="31"/>
  <c r="S55" i="31"/>
  <c r="S8" i="31"/>
  <c r="Q10" i="31"/>
  <c r="S14" i="31"/>
  <c r="O15" i="31"/>
  <c r="I22" i="31"/>
  <c r="I25" i="31"/>
  <c r="S25" i="31"/>
  <c r="I32" i="31"/>
  <c r="I40" i="31"/>
  <c r="S40" i="31"/>
  <c r="S42" i="31"/>
  <c r="I58" i="31"/>
  <c r="S59" i="31"/>
  <c r="O61" i="31"/>
  <c r="I63" i="31"/>
  <c r="I66" i="31"/>
  <c r="O72" i="31"/>
  <c r="O74" i="31"/>
  <c r="O78" i="31"/>
  <c r="I81" i="31"/>
  <c r="S81" i="31"/>
  <c r="Q89" i="31"/>
  <c r="I91" i="31"/>
  <c r="I94" i="31"/>
  <c r="N86" i="12"/>
  <c r="L85" i="12"/>
  <c r="Q59" i="31"/>
  <c r="Q72" i="31"/>
  <c r="Q33" i="31"/>
  <c r="Q61" i="31"/>
  <c r="Q35" i="31"/>
  <c r="Q74" i="31"/>
  <c r="Q15" i="31"/>
  <c r="Q28" i="31"/>
  <c r="L93" i="12"/>
  <c r="Q80" i="31"/>
  <c r="J84" i="12"/>
  <c r="O32" i="31"/>
  <c r="O71" i="31"/>
  <c r="S33" i="31"/>
  <c r="S7" i="31"/>
  <c r="S72" i="31"/>
  <c r="S85" i="31"/>
  <c r="S20" i="31"/>
  <c r="I61" i="31"/>
  <c r="I35" i="31"/>
  <c r="I74" i="31"/>
  <c r="O10" i="31"/>
  <c r="O75" i="31"/>
  <c r="O23" i="31"/>
  <c r="O88" i="31"/>
  <c r="N89" i="12"/>
  <c r="S24" i="31"/>
  <c r="S76" i="31"/>
  <c r="S89" i="31"/>
  <c r="S63" i="31"/>
  <c r="S37" i="31"/>
  <c r="I39" i="31"/>
  <c r="I26" i="31"/>
  <c r="I78" i="31"/>
  <c r="S39" i="31"/>
  <c r="S26" i="31"/>
  <c r="S13" i="31"/>
  <c r="S78" i="31"/>
  <c r="N91" i="12"/>
  <c r="S91" i="31"/>
  <c r="S65" i="31"/>
  <c r="O27" i="31"/>
  <c r="O14" i="31"/>
  <c r="O79" i="31"/>
  <c r="O92" i="31"/>
  <c r="O66" i="31"/>
  <c r="I15" i="31"/>
  <c r="I80" i="31"/>
  <c r="I28" i="31"/>
  <c r="N93" i="12"/>
  <c r="S80" i="31"/>
  <c r="S28" i="31"/>
  <c r="S93" i="31"/>
  <c r="S67" i="31"/>
  <c r="S41" i="31"/>
  <c r="O81" i="31"/>
  <c r="O29" i="31"/>
  <c r="O42" i="31"/>
  <c r="J94" i="12"/>
  <c r="O94" i="31"/>
  <c r="O68" i="31"/>
  <c r="Q6" i="31"/>
  <c r="S11" i="31"/>
  <c r="Q20" i="31"/>
  <c r="Q32" i="31"/>
  <c r="O36" i="31"/>
  <c r="Q65" i="31"/>
  <c r="I67" i="31"/>
  <c r="Q85" i="31"/>
  <c r="I87" i="31"/>
  <c r="Q93" i="31"/>
  <c r="L87" i="12"/>
  <c r="Q11" i="31"/>
  <c r="L89" i="12"/>
  <c r="Q24" i="31"/>
  <c r="Q76" i="31"/>
  <c r="Q26" i="31"/>
  <c r="Q39" i="31"/>
  <c r="Q78" i="31"/>
  <c r="Q7" i="31"/>
  <c r="Q67" i="31"/>
  <c r="I59" i="31"/>
  <c r="I33" i="31"/>
  <c r="I7" i="31"/>
  <c r="I85" i="31"/>
  <c r="I72" i="31"/>
  <c r="I20" i="31"/>
  <c r="J86" i="12"/>
  <c r="O73" i="31"/>
  <c r="O8" i="31"/>
  <c r="O86" i="31"/>
  <c r="O34" i="31"/>
  <c r="O60" i="31"/>
  <c r="O21" i="31"/>
  <c r="S9" i="31"/>
  <c r="S74" i="31"/>
  <c r="N87" i="12"/>
  <c r="S87" i="31"/>
  <c r="S22" i="31"/>
  <c r="I11" i="31"/>
  <c r="I24" i="31"/>
  <c r="I76" i="31"/>
  <c r="J90" i="12"/>
  <c r="O77" i="31"/>
  <c r="O38" i="31"/>
  <c r="O90" i="31"/>
  <c r="O64" i="31"/>
  <c r="L84" i="12"/>
  <c r="Q84" i="31"/>
  <c r="Q71" i="31"/>
  <c r="Q19" i="31"/>
  <c r="Q75" i="31"/>
  <c r="Q23" i="31"/>
  <c r="Q88" i="31"/>
  <c r="L88" i="12"/>
  <c r="Q62" i="31"/>
  <c r="Q36" i="31"/>
  <c r="L90" i="12"/>
  <c r="Q77" i="31"/>
  <c r="Q38" i="31"/>
  <c r="Q90" i="31"/>
  <c r="Q64" i="31"/>
  <c r="Q12" i="31"/>
  <c r="Q25" i="31"/>
  <c r="Q79" i="31"/>
  <c r="Q92" i="31"/>
  <c r="Q66" i="31"/>
  <c r="L92" i="12"/>
  <c r="Q40" i="31"/>
  <c r="L94" i="12"/>
  <c r="Q42" i="31"/>
  <c r="Q16" i="31"/>
  <c r="Q94" i="31"/>
  <c r="Q68" i="31"/>
  <c r="I9" i="31"/>
  <c r="Q9" i="31"/>
  <c r="O12" i="31"/>
  <c r="Q22" i="31"/>
  <c r="Q27" i="31"/>
  <c r="Q29" i="31"/>
  <c r="Q41" i="31"/>
  <c r="Q63" i="31"/>
  <c r="I65" i="31"/>
  <c r="Q91" i="31"/>
  <c r="I93" i="31"/>
  <c r="N88" i="12"/>
  <c r="S12" i="31"/>
  <c r="S16" i="31"/>
  <c r="S19" i="31"/>
  <c r="O22" i="31"/>
  <c r="I23" i="31"/>
  <c r="I34" i="31"/>
  <c r="S34" i="31"/>
  <c r="O37" i="31"/>
  <c r="I38" i="31"/>
  <c r="O41" i="31"/>
  <c r="O63" i="31"/>
  <c r="S64" i="31"/>
  <c r="O65" i="31"/>
  <c r="S66" i="31"/>
  <c r="O67" i="31"/>
  <c r="S68" i="31"/>
  <c r="O87" i="31"/>
  <c r="O91" i="31"/>
  <c r="Q83" i="31"/>
  <c r="N83" i="12"/>
  <c r="I83" i="31"/>
  <c r="S83" i="31"/>
  <c r="O57" i="31"/>
  <c r="E16" i="33"/>
  <c r="I43" i="31" s="1"/>
  <c r="S70" i="31"/>
  <c r="I5" i="31"/>
  <c r="Q5" i="31"/>
  <c r="O18" i="31"/>
  <c r="I31" i="31"/>
  <c r="Q31" i="31"/>
  <c r="I57" i="31"/>
  <c r="Q57" i="31"/>
  <c r="J83" i="12"/>
  <c r="S5" i="31"/>
  <c r="I18" i="31"/>
  <c r="Q18" i="31"/>
  <c r="S31" i="31"/>
  <c r="S57" i="31"/>
  <c r="O70" i="31"/>
  <c r="O83" i="31"/>
  <c r="L83" i="12"/>
  <c r="O5" i="31"/>
  <c r="O31" i="31"/>
  <c r="J16" i="33"/>
  <c r="S18" i="31"/>
  <c r="I70" i="31"/>
  <c r="Q70" i="31"/>
  <c r="G67" i="31"/>
  <c r="G24" i="31"/>
  <c r="G72" i="31"/>
  <c r="G83" i="31"/>
  <c r="G22" i="31"/>
  <c r="G28" i="31"/>
  <c r="G59" i="31"/>
  <c r="G70" i="31"/>
  <c r="G76" i="31"/>
  <c r="G84" i="31"/>
  <c r="D85" i="12"/>
  <c r="D87" i="12"/>
  <c r="D89" i="12"/>
  <c r="D91" i="12"/>
  <c r="D93" i="12"/>
  <c r="D16" i="33"/>
  <c r="G7" i="31"/>
  <c r="G18" i="31"/>
  <c r="G21" i="31"/>
  <c r="G27" i="31"/>
  <c r="G31" i="31"/>
  <c r="G34" i="31"/>
  <c r="G36" i="31"/>
  <c r="G37" i="31"/>
  <c r="G38" i="31"/>
  <c r="G39" i="31"/>
  <c r="G40" i="31"/>
  <c r="G41" i="31"/>
  <c r="G45" i="31"/>
  <c r="G46" i="31"/>
  <c r="G58" i="31"/>
  <c r="G62" i="31"/>
  <c r="G66" i="31"/>
  <c r="G75" i="31"/>
  <c r="G79" i="31"/>
  <c r="G86" i="31"/>
  <c r="G89" i="31"/>
  <c r="G93" i="31"/>
  <c r="G19" i="31"/>
  <c r="G23" i="31"/>
  <c r="G73" i="31"/>
  <c r="G94" i="31"/>
  <c r="G9" i="31"/>
  <c r="G10" i="31"/>
  <c r="G11" i="31"/>
  <c r="G12" i="31"/>
  <c r="G13" i="31"/>
  <c r="G14" i="31"/>
  <c r="G15" i="31"/>
  <c r="G16" i="31"/>
  <c r="G26" i="31"/>
  <c r="G35" i="31"/>
  <c r="G48" i="31"/>
  <c r="G49" i="31"/>
  <c r="G51" i="31"/>
  <c r="G52" i="31"/>
  <c r="G53" i="31"/>
  <c r="G54" i="31"/>
  <c r="G55" i="31"/>
  <c r="G57" i="31"/>
  <c r="G61" i="31"/>
  <c r="G65" i="31"/>
  <c r="G74" i="31"/>
  <c r="G78" i="31"/>
  <c r="G85" i="31"/>
  <c r="D84" i="12"/>
  <c r="G8" i="31"/>
  <c r="G25" i="31"/>
  <c r="G32" i="31"/>
  <c r="G60" i="31"/>
  <c r="G71" i="31"/>
  <c r="G90" i="31"/>
  <c r="G5" i="31"/>
  <c r="G20" i="31"/>
  <c r="G29" i="31"/>
  <c r="G47" i="31"/>
  <c r="G64" i="31"/>
  <c r="G68" i="31"/>
  <c r="E70" i="31"/>
  <c r="X56" i="31"/>
  <c r="E7" i="31"/>
  <c r="E21" i="31"/>
  <c r="E34" i="31"/>
  <c r="E61" i="31"/>
  <c r="E62" i="31"/>
  <c r="E63" i="31"/>
  <c r="E64" i="31"/>
  <c r="E65" i="31"/>
  <c r="E66" i="31"/>
  <c r="E67" i="31"/>
  <c r="E68" i="31"/>
  <c r="E85" i="31"/>
  <c r="D88" i="12"/>
  <c r="D90" i="12"/>
  <c r="D92" i="12"/>
  <c r="D94" i="12"/>
  <c r="E44" i="31"/>
  <c r="E83" i="31"/>
  <c r="D83" i="12"/>
  <c r="E5" i="31"/>
  <c r="C16" i="33"/>
  <c r="E18" i="31"/>
  <c r="E19" i="31"/>
  <c r="E26" i="31"/>
  <c r="E27" i="31"/>
  <c r="E28" i="31"/>
  <c r="E29" i="31"/>
  <c r="E31" i="31"/>
  <c r="E32" i="31"/>
  <c r="E35" i="31"/>
  <c r="E74" i="31"/>
  <c r="E75" i="31"/>
  <c r="E76" i="31"/>
  <c r="E77" i="31"/>
  <c r="E78" i="31"/>
  <c r="E79" i="31"/>
  <c r="E80" i="31"/>
  <c r="E81" i="31"/>
  <c r="E87" i="31"/>
  <c r="E89" i="31"/>
  <c r="E91" i="31"/>
  <c r="E93" i="31"/>
  <c r="R87" i="12"/>
  <c r="U9" i="31"/>
  <c r="D25" i="37" s="1"/>
  <c r="U14" i="31"/>
  <c r="D30" i="37" s="1"/>
  <c r="U19" i="31"/>
  <c r="U32" i="31"/>
  <c r="U49" i="31"/>
  <c r="M26" i="37" s="1"/>
  <c r="P84" i="12"/>
  <c r="L8" i="33"/>
  <c r="L9" i="33"/>
  <c r="W23" i="31" s="1"/>
  <c r="U31" i="31"/>
  <c r="U48" i="31"/>
  <c r="M25" i="37" s="1"/>
  <c r="U53" i="31"/>
  <c r="M30" i="37" s="1"/>
  <c r="U57" i="31"/>
  <c r="U83" i="31"/>
  <c r="U88" i="31"/>
  <c r="V26" i="37" s="1"/>
  <c r="U18" i="31"/>
  <c r="U40" i="31"/>
  <c r="J30" i="37" s="1"/>
  <c r="U73" i="31"/>
  <c r="S24" i="37" s="1"/>
  <c r="U87" i="31"/>
  <c r="V25" i="37" s="1"/>
  <c r="P83" i="12"/>
  <c r="P92" i="12"/>
  <c r="R92" i="12" s="1"/>
  <c r="L4" i="33"/>
  <c r="L13" i="33"/>
  <c r="W27" i="31" s="1"/>
  <c r="U22" i="31"/>
  <c r="G25" i="37" s="1"/>
  <c r="U35" i="31"/>
  <c r="J25" i="37" s="1"/>
  <c r="U58" i="31"/>
  <c r="U61" i="31"/>
  <c r="P25" i="37" s="1"/>
  <c r="U74" i="31"/>
  <c r="S25" i="37" s="1"/>
  <c r="U84" i="31"/>
  <c r="U42" i="31"/>
  <c r="J32" i="37" s="1"/>
  <c r="L15" i="33"/>
  <c r="U81" i="31"/>
  <c r="S32" i="37" s="1"/>
  <c r="U94" i="31"/>
  <c r="V32" i="37" s="1"/>
  <c r="U29" i="31"/>
  <c r="G32" i="37" s="1"/>
  <c r="P94" i="12"/>
  <c r="U68" i="31"/>
  <c r="P32" i="37" s="1"/>
  <c r="U16" i="31"/>
  <c r="D32" i="37" s="1"/>
  <c r="L14" i="33"/>
  <c r="W28" i="31" s="1"/>
  <c r="U28" i="31"/>
  <c r="G31" i="37" s="1"/>
  <c r="P93" i="12"/>
  <c r="U80" i="31"/>
  <c r="S31" i="37" s="1"/>
  <c r="U41" i="31"/>
  <c r="J31" i="37" s="1"/>
  <c r="U54" i="31"/>
  <c r="M31" i="37" s="1"/>
  <c r="U67" i="31"/>
  <c r="P31" i="37" s="1"/>
  <c r="U15" i="31"/>
  <c r="D31" i="37" s="1"/>
  <c r="U27" i="31"/>
  <c r="G30" i="37" s="1"/>
  <c r="U79" i="31"/>
  <c r="S30" i="37" s="1"/>
  <c r="U66" i="31"/>
  <c r="P30" i="37" s="1"/>
  <c r="L12" i="33"/>
  <c r="W13" i="31" s="1"/>
  <c r="U39" i="31"/>
  <c r="J29" i="37" s="1"/>
  <c r="U65" i="31"/>
  <c r="P29" i="37" s="1"/>
  <c r="L11" i="33"/>
  <c r="U12" i="31"/>
  <c r="D28" i="37" s="1"/>
  <c r="U64" i="31"/>
  <c r="P28" i="37" s="1"/>
  <c r="P90" i="12"/>
  <c r="U77" i="31"/>
  <c r="S28" i="37" s="1"/>
  <c r="K16" i="33"/>
  <c r="U82" i="31" s="1"/>
  <c r="S33" i="37" s="1"/>
  <c r="U25" i="31"/>
  <c r="G28" i="37" s="1"/>
  <c r="U38" i="31"/>
  <c r="J28" i="37" s="1"/>
  <c r="U51" i="31"/>
  <c r="M28" i="37" s="1"/>
  <c r="L10" i="33"/>
  <c r="U11" i="31"/>
  <c r="D27" i="37" s="1"/>
  <c r="U24" i="31"/>
  <c r="G27" i="37" s="1"/>
  <c r="U50" i="31"/>
  <c r="M27" i="37" s="1"/>
  <c r="U63" i="31"/>
  <c r="P27" i="37" s="1"/>
  <c r="P89" i="12"/>
  <c r="U37" i="31"/>
  <c r="J27" i="37" s="1"/>
  <c r="U89" i="31"/>
  <c r="V27" i="37" s="1"/>
  <c r="U23" i="31"/>
  <c r="G26" i="37" s="1"/>
  <c r="U10" i="31"/>
  <c r="D26" i="37" s="1"/>
  <c r="W49" i="31"/>
  <c r="U62" i="31"/>
  <c r="P26" i="37" s="1"/>
  <c r="U36" i="31"/>
  <c r="J26" i="37" s="1"/>
  <c r="U75" i="31"/>
  <c r="S26" i="37" s="1"/>
  <c r="U13" i="31"/>
  <c r="D29" i="37" s="1"/>
  <c r="U26" i="31"/>
  <c r="G29" i="37" s="1"/>
  <c r="U52" i="31"/>
  <c r="M29" i="37" s="1"/>
  <c r="U78" i="31"/>
  <c r="S29" i="37" s="1"/>
  <c r="U91" i="31"/>
  <c r="V29" i="37" s="1"/>
  <c r="U21" i="31"/>
  <c r="G24" i="37" s="1"/>
  <c r="U60" i="31"/>
  <c r="P24" i="37" s="1"/>
  <c r="U86" i="31"/>
  <c r="V24" i="37" s="1"/>
  <c r="P86" i="12"/>
  <c r="U8" i="31"/>
  <c r="D24" i="37" s="1"/>
  <c r="U34" i="31"/>
  <c r="J24" i="37" s="1"/>
  <c r="I16" i="33"/>
  <c r="Q17" i="31" s="1"/>
  <c r="Q60" i="31"/>
  <c r="Q8" i="31"/>
  <c r="L86" i="12"/>
  <c r="Q86" i="31"/>
  <c r="Q34" i="31"/>
  <c r="Q21" i="31"/>
  <c r="L7" i="33"/>
  <c r="O33" i="31"/>
  <c r="O85" i="31"/>
  <c r="J85" i="12"/>
  <c r="O7" i="31"/>
  <c r="O20" i="31"/>
  <c r="R84" i="12"/>
  <c r="H16" i="33"/>
  <c r="X6" i="31"/>
  <c r="O19" i="31"/>
  <c r="O58" i="31"/>
  <c r="O84" i="31"/>
  <c r="L5" i="33"/>
  <c r="W6" i="31" s="1"/>
  <c r="S521" i="30"/>
  <c r="T199" i="30"/>
  <c r="N246" i="30"/>
  <c r="R246" i="30"/>
  <c r="I246" i="30"/>
  <c r="M246" i="30"/>
  <c r="Q246" i="30"/>
  <c r="G266" i="30"/>
  <c r="K266" i="30"/>
  <c r="S275" i="30"/>
  <c r="S283" i="30"/>
  <c r="S282" i="30"/>
  <c r="S355" i="30"/>
  <c r="S360" i="30"/>
  <c r="S91" i="30"/>
  <c r="S136" i="30"/>
  <c r="S142" i="30"/>
  <c r="J246" i="30"/>
  <c r="S484" i="30"/>
  <c r="S190" i="30"/>
  <c r="S204" i="30"/>
  <c r="S398" i="30"/>
  <c r="S45" i="30"/>
  <c r="S52" i="30"/>
  <c r="S81" i="30"/>
  <c r="S186" i="30"/>
  <c r="O266" i="30"/>
  <c r="J266" i="30"/>
  <c r="N266" i="30"/>
  <c r="R266" i="30"/>
  <c r="S408" i="30"/>
  <c r="S361" i="30"/>
  <c r="U349" i="30" s="1"/>
  <c r="S151" i="30"/>
  <c r="U147" i="30" s="1"/>
  <c r="S175" i="30"/>
  <c r="U172" i="30" s="1"/>
  <c r="S208" i="30"/>
  <c r="S323" i="30"/>
  <c r="S450" i="30"/>
  <c r="S503" i="30"/>
  <c r="S509" i="30"/>
  <c r="S563" i="30"/>
  <c r="S65" i="30"/>
  <c r="S72" i="30"/>
  <c r="S95" i="30"/>
  <c r="S102" i="30"/>
  <c r="U102" i="30" s="1"/>
  <c r="S116" i="30"/>
  <c r="S122" i="30"/>
  <c r="S165" i="30"/>
  <c r="S221" i="30"/>
  <c r="G246" i="30"/>
  <c r="K246" i="30"/>
  <c r="O246" i="30"/>
  <c r="S245" i="30"/>
  <c r="S253" i="30"/>
  <c r="S316" i="30"/>
  <c r="S344" i="30"/>
  <c r="S424" i="30"/>
  <c r="S471" i="30"/>
  <c r="S553" i="30"/>
  <c r="S209" i="30"/>
  <c r="U198" i="30" s="1"/>
  <c r="S399" i="30"/>
  <c r="U384" i="30" s="1"/>
  <c r="S12" i="30"/>
  <c r="S24" i="30"/>
  <c r="S31" i="30"/>
  <c r="S83" i="30"/>
  <c r="U77" i="30" s="1"/>
  <c r="S96" i="30"/>
  <c r="U89" i="30" s="1"/>
  <c r="S161" i="30"/>
  <c r="S234" i="30"/>
  <c r="H246" i="30"/>
  <c r="L246" i="30"/>
  <c r="P246" i="30"/>
  <c r="I266" i="30"/>
  <c r="M266" i="30"/>
  <c r="Q266" i="30"/>
  <c r="S294" i="30"/>
  <c r="S301" i="30"/>
  <c r="S337" i="30"/>
  <c r="S373" i="30"/>
  <c r="S380" i="30"/>
  <c r="S392" i="30"/>
  <c r="S411" i="30"/>
  <c r="S430" i="30"/>
  <c r="S443" i="30"/>
  <c r="S464" i="30"/>
  <c r="S491" i="30"/>
  <c r="S538" i="30"/>
  <c r="S542" i="30"/>
  <c r="S550" i="30"/>
  <c r="S564" i="30"/>
  <c r="Y13" i="32"/>
  <c r="Y18" i="32"/>
  <c r="Q6" i="12"/>
  <c r="I6" i="12"/>
  <c r="O6" i="12"/>
  <c r="G6" i="12"/>
  <c r="K6" i="12"/>
  <c r="M6" i="12"/>
  <c r="E6" i="12"/>
  <c r="Q16" i="12"/>
  <c r="I16" i="12"/>
  <c r="O16" i="12"/>
  <c r="G16" i="12"/>
  <c r="K16" i="12"/>
  <c r="M16" i="12"/>
  <c r="E16" i="12"/>
  <c r="Q8" i="12"/>
  <c r="I8" i="12"/>
  <c r="O8" i="12"/>
  <c r="G8" i="12"/>
  <c r="K8" i="12"/>
  <c r="M8" i="12"/>
  <c r="E8" i="12"/>
  <c r="Q10" i="12"/>
  <c r="I10" i="12"/>
  <c r="O10" i="12"/>
  <c r="G10" i="12"/>
  <c r="K10" i="12"/>
  <c r="M10" i="12"/>
  <c r="E10" i="12"/>
  <c r="Q12" i="12"/>
  <c r="I12" i="12"/>
  <c r="K12" i="12"/>
  <c r="O12" i="12"/>
  <c r="G12" i="12"/>
  <c r="M12" i="12"/>
  <c r="E12" i="12"/>
  <c r="Q14" i="12"/>
  <c r="I14" i="12"/>
  <c r="O14" i="12"/>
  <c r="G14" i="12"/>
  <c r="K14" i="12"/>
  <c r="M14" i="12"/>
  <c r="E14" i="12"/>
  <c r="I5" i="12"/>
  <c r="Q5" i="12"/>
  <c r="S6" i="12"/>
  <c r="I7" i="12"/>
  <c r="Q7" i="12"/>
  <c r="S8" i="12"/>
  <c r="I9" i="12"/>
  <c r="Q9" i="12"/>
  <c r="S10" i="12"/>
  <c r="I11" i="12"/>
  <c r="Q11" i="12"/>
  <c r="S12" i="12"/>
  <c r="I13" i="12"/>
  <c r="Q13" i="12"/>
  <c r="S14" i="12"/>
  <c r="I15" i="12"/>
  <c r="Q15" i="12"/>
  <c r="S16" i="12"/>
  <c r="R17" i="12"/>
  <c r="T17" i="12" s="1"/>
  <c r="O17" i="12" s="1"/>
  <c r="G5" i="12"/>
  <c r="O5" i="12"/>
  <c r="O11" i="12"/>
  <c r="K5" i="12"/>
  <c r="K7" i="12"/>
  <c r="K9" i="12"/>
  <c r="K11" i="12"/>
  <c r="K13" i="12"/>
  <c r="K15" i="12"/>
  <c r="E5" i="12"/>
  <c r="E7" i="12"/>
  <c r="E9" i="12"/>
  <c r="E11" i="12"/>
  <c r="E13" i="12"/>
  <c r="E15" i="12"/>
  <c r="M15" i="12"/>
  <c r="S53" i="30"/>
  <c r="S73" i="30"/>
  <c r="U60" i="30" s="1"/>
  <c r="S123" i="30"/>
  <c r="U108" i="30" s="1"/>
  <c r="S191" i="30"/>
  <c r="U181" i="30" s="1"/>
  <c r="S32" i="30"/>
  <c r="S166" i="30"/>
  <c r="U159" i="30" s="1"/>
  <c r="S227" i="30"/>
  <c r="U216" i="30" s="1"/>
  <c r="S226" i="30"/>
  <c r="H266" i="30"/>
  <c r="L266" i="30"/>
  <c r="P266" i="30"/>
  <c r="S345" i="30"/>
  <c r="U329" i="30" s="1"/>
  <c r="S472" i="30"/>
  <c r="U454" i="30" s="1"/>
  <c r="S492" i="30"/>
  <c r="U476" i="30" s="1"/>
  <c r="S543" i="30"/>
  <c r="U530" i="30" s="1"/>
  <c r="S554" i="30"/>
  <c r="U547" i="30" s="1"/>
  <c r="S240" i="30"/>
  <c r="S302" i="30"/>
  <c r="U287" i="30" s="1"/>
  <c r="S412" i="30"/>
  <c r="U402" i="30" s="1"/>
  <c r="S143" i="30"/>
  <c r="U130" i="30" s="1"/>
  <c r="S431" i="30"/>
  <c r="U418" i="30" s="1"/>
  <c r="S527" i="30"/>
  <c r="U513" i="30" s="1"/>
  <c r="S259" i="30"/>
  <c r="S265" i="30"/>
  <c r="S324" i="30"/>
  <c r="U305" i="30" s="1"/>
  <c r="S381" i="30"/>
  <c r="U367" i="30" s="1"/>
  <c r="S451" i="30"/>
  <c r="U436" i="30" s="1"/>
  <c r="S510" i="30"/>
  <c r="U495" i="30" s="1"/>
  <c r="U270" i="30"/>
  <c r="U124" i="32"/>
  <c r="Q120" i="32"/>
  <c r="Q121" i="32"/>
  <c r="M124" i="32"/>
  <c r="W124" i="32"/>
  <c r="AX124" i="32"/>
  <c r="AF125" i="32"/>
  <c r="Q129" i="32"/>
  <c r="O132" i="32"/>
  <c r="AD132" i="32"/>
  <c r="AB133" i="32"/>
  <c r="AL133" i="32"/>
  <c r="E135" i="32"/>
  <c r="M135" i="32"/>
  <c r="W135" i="32"/>
  <c r="AX135" i="32"/>
  <c r="BF136" i="32"/>
  <c r="Q138" i="32"/>
  <c r="AV138" i="32"/>
  <c r="O139" i="32"/>
  <c r="AB140" i="32"/>
  <c r="O141" i="32"/>
  <c r="AB141" i="32"/>
  <c r="BF141" i="32"/>
  <c r="E146" i="32"/>
  <c r="U146" i="32"/>
  <c r="AL148" i="32"/>
  <c r="W149" i="32"/>
  <c r="U150" i="32"/>
  <c r="AD152" i="32"/>
  <c r="Q153" i="32"/>
  <c r="BH153" i="32"/>
  <c r="AZ154" i="32"/>
  <c r="AD155" i="32"/>
  <c r="BK158" i="32"/>
  <c r="AN160" i="32"/>
  <c r="BF160" i="32"/>
  <c r="BK162" i="32"/>
  <c r="AZ164" i="32"/>
  <c r="M168" i="32"/>
  <c r="BO168" i="32"/>
  <c r="H71" i="32"/>
  <c r="AJ172" i="32"/>
  <c r="BH174" i="32"/>
  <c r="AL175" i="32"/>
  <c r="BH175" i="32"/>
  <c r="I176" i="32"/>
  <c r="Z177" i="32"/>
  <c r="BH177" i="32"/>
  <c r="BF179" i="32"/>
  <c r="U180" i="32"/>
  <c r="I181" i="32"/>
  <c r="BH183" i="32"/>
  <c r="AL184" i="32"/>
  <c r="AD185" i="32"/>
  <c r="I187" i="32"/>
  <c r="E188" i="32"/>
  <c r="AJ190" i="32"/>
  <c r="Y8" i="32"/>
  <c r="Y10" i="32"/>
  <c r="X89" i="32"/>
  <c r="W89" i="32" s="1"/>
  <c r="P32" i="32"/>
  <c r="Q132" i="32"/>
  <c r="AD133" i="32"/>
  <c r="AN133" i="32"/>
  <c r="G140" i="32"/>
  <c r="E141" i="32"/>
  <c r="Q141" i="32"/>
  <c r="AL155" i="32"/>
  <c r="AV159" i="32"/>
  <c r="BM162" i="32"/>
  <c r="AB172" i="32"/>
  <c r="AL172" i="32"/>
  <c r="AV174" i="32"/>
  <c r="O176" i="32"/>
  <c r="E177" i="32"/>
  <c r="AV178" i="32"/>
  <c r="AV183" i="32"/>
  <c r="I185" i="32"/>
  <c r="I186" i="32"/>
  <c r="M187" i="32"/>
  <c r="E190" i="32"/>
  <c r="W19" i="32"/>
  <c r="G19" i="32"/>
  <c r="M19" i="32"/>
  <c r="S19" i="32"/>
  <c r="K19" i="32"/>
  <c r="O19" i="32"/>
  <c r="U19" i="32"/>
  <c r="Q19" i="32"/>
  <c r="I19" i="32"/>
  <c r="Y9" i="32"/>
  <c r="BH118" i="32"/>
  <c r="AF119" i="32"/>
  <c r="E121" i="32"/>
  <c r="AL121" i="32"/>
  <c r="I122" i="32"/>
  <c r="Q123" i="32"/>
  <c r="BH123" i="32"/>
  <c r="G124" i="32"/>
  <c r="Q124" i="32"/>
  <c r="AH127" i="32"/>
  <c r="G132" i="32"/>
  <c r="W132" i="32"/>
  <c r="AF133" i="32"/>
  <c r="AR133" i="32"/>
  <c r="I135" i="32"/>
  <c r="Q135" i="32"/>
  <c r="AV136" i="32"/>
  <c r="AL138" i="32"/>
  <c r="BH138" i="32"/>
  <c r="W140" i="32"/>
  <c r="G141" i="32"/>
  <c r="U141" i="32"/>
  <c r="BF142" i="32"/>
  <c r="H45" i="32"/>
  <c r="D45" i="32"/>
  <c r="L45" i="32"/>
  <c r="T45" i="32"/>
  <c r="F45" i="32"/>
  <c r="V45" i="32"/>
  <c r="I146" i="32"/>
  <c r="M147" i="32"/>
  <c r="AD148" i="32"/>
  <c r="G149" i="32"/>
  <c r="K150" i="32"/>
  <c r="I152" i="32"/>
  <c r="G153" i="32"/>
  <c r="AN155" i="32"/>
  <c r="AX159" i="32"/>
  <c r="AD160" i="32"/>
  <c r="AV160" i="32"/>
  <c r="O162" i="32"/>
  <c r="BF162" i="32"/>
  <c r="AD163" i="32"/>
  <c r="AV164" i="32"/>
  <c r="Z168" i="32"/>
  <c r="BH168" i="32"/>
  <c r="AD170" i="32"/>
  <c r="BK171" i="32"/>
  <c r="G172" i="32"/>
  <c r="AD172" i="32"/>
  <c r="AN172" i="32"/>
  <c r="E173" i="32"/>
  <c r="U176" i="32"/>
  <c r="Q177" i="32"/>
  <c r="AZ177" i="32"/>
  <c r="E180" i="32"/>
  <c r="AZ183" i="32"/>
  <c r="O185" i="32"/>
  <c r="AX185" i="32"/>
  <c r="M186" i="32"/>
  <c r="Q187" i="32"/>
  <c r="BF187" i="32"/>
  <c r="O190" i="32"/>
  <c r="W137" i="32"/>
  <c r="I137" i="32"/>
  <c r="O137" i="32"/>
  <c r="BO137" i="32"/>
  <c r="BK137" i="32"/>
  <c r="BH137" i="32"/>
  <c r="BM137" i="32"/>
  <c r="U145" i="32"/>
  <c r="I145" i="32"/>
  <c r="Q145" i="32"/>
  <c r="G145" i="32"/>
  <c r="W145" i="32"/>
  <c r="M145" i="32"/>
  <c r="AL162" i="32"/>
  <c r="Z162" i="32"/>
  <c r="AH162" i="32"/>
  <c r="BK118" i="32"/>
  <c r="AN119" i="32"/>
  <c r="AV120" i="32"/>
  <c r="BH120" i="32"/>
  <c r="I121" i="32"/>
  <c r="S121" i="32"/>
  <c r="AH122" i="32"/>
  <c r="AZ124" i="32"/>
  <c r="AJ125" i="32"/>
  <c r="AV125" i="32"/>
  <c r="AZ129" i="32"/>
  <c r="BH129" i="32"/>
  <c r="F32" i="32"/>
  <c r="N32" i="32"/>
  <c r="V32" i="32"/>
  <c r="BD130" i="32"/>
  <c r="H32" i="32"/>
  <c r="AF131" i="32"/>
  <c r="AL132" i="32"/>
  <c r="AX132" i="32"/>
  <c r="BH132" i="32"/>
  <c r="Q133" i="32"/>
  <c r="BH133" i="32"/>
  <c r="AX141" i="32"/>
  <c r="AV141" i="32"/>
  <c r="BH152" i="32"/>
  <c r="BK152" i="32"/>
  <c r="BM118" i="32"/>
  <c r="M120" i="32"/>
  <c r="AD120" i="32"/>
  <c r="AX120" i="32"/>
  <c r="BK120" i="32"/>
  <c r="K121" i="32"/>
  <c r="U121" i="32"/>
  <c r="AL122" i="32"/>
  <c r="K124" i="32"/>
  <c r="AB125" i="32"/>
  <c r="AL125" i="32"/>
  <c r="AZ125" i="32"/>
  <c r="M126" i="32"/>
  <c r="AH126" i="32"/>
  <c r="BH127" i="32"/>
  <c r="E128" i="32"/>
  <c r="O129" i="32"/>
  <c r="BK129" i="32"/>
  <c r="L32" i="32"/>
  <c r="AL131" i="32"/>
  <c r="Z132" i="32"/>
  <c r="AP132" i="32"/>
  <c r="BB132" i="32"/>
  <c r="BK132" i="32"/>
  <c r="BH140" i="32"/>
  <c r="BM140" i="32"/>
  <c r="E145" i="32"/>
  <c r="AV145" i="32"/>
  <c r="BB145" i="32"/>
  <c r="AR150" i="32"/>
  <c r="AD150" i="32"/>
  <c r="AL150" i="32"/>
  <c r="BO157" i="32"/>
  <c r="BK157" i="32"/>
  <c r="BH157" i="32"/>
  <c r="BM157" i="32"/>
  <c r="BF118" i="32"/>
  <c r="AL120" i="32"/>
  <c r="AZ120" i="32"/>
  <c r="Z122" i="32"/>
  <c r="AP122" i="32"/>
  <c r="AD125" i="32"/>
  <c r="AN125" i="32"/>
  <c r="BB127" i="32"/>
  <c r="AN131" i="32"/>
  <c r="BO132" i="32"/>
  <c r="AV133" i="32"/>
  <c r="AR136" i="32"/>
  <c r="AL136" i="32"/>
  <c r="AB136" i="32"/>
  <c r="AJ136" i="32"/>
  <c r="AN136" i="32"/>
  <c r="AD136" i="32"/>
  <c r="O145" i="32"/>
  <c r="BO145" i="32"/>
  <c r="BK145" i="32"/>
  <c r="BH145" i="32"/>
  <c r="BM145" i="32"/>
  <c r="BB150" i="32"/>
  <c r="AX150" i="32"/>
  <c r="AV150" i="32"/>
  <c r="AZ150" i="32"/>
  <c r="O138" i="32"/>
  <c r="AJ138" i="32"/>
  <c r="M139" i="32"/>
  <c r="O140" i="32"/>
  <c r="AF140" i="32"/>
  <c r="BK141" i="32"/>
  <c r="S142" i="32"/>
  <c r="I147" i="32"/>
  <c r="S147" i="32"/>
  <c r="AD147" i="32"/>
  <c r="Q149" i="32"/>
  <c r="I150" i="32"/>
  <c r="S150" i="32"/>
  <c r="O153" i="32"/>
  <c r="Q154" i="32"/>
  <c r="AD154" i="32"/>
  <c r="AX154" i="32"/>
  <c r="AL160" i="32"/>
  <c r="G162" i="32"/>
  <c r="AJ163" i="32"/>
  <c r="AZ163" i="32"/>
  <c r="K164" i="32"/>
  <c r="AJ164" i="32"/>
  <c r="E168" i="32"/>
  <c r="Q168" i="32"/>
  <c r="AN170" i="32"/>
  <c r="O172" i="32"/>
  <c r="AJ177" i="32"/>
  <c r="Q164" i="32"/>
  <c r="BH166" i="32"/>
  <c r="I168" i="32"/>
  <c r="S168" i="32"/>
  <c r="AB168" i="32"/>
  <c r="BH171" i="32"/>
  <c r="Q172" i="32"/>
  <c r="BO175" i="32"/>
  <c r="AL177" i="32"/>
  <c r="K178" i="32"/>
  <c r="AH178" i="32"/>
  <c r="BH179" i="32"/>
  <c r="AR180" i="32"/>
  <c r="BB180" i="32"/>
  <c r="E181" i="32"/>
  <c r="U181" i="32"/>
  <c r="BF184" i="32"/>
  <c r="AH185" i="32"/>
  <c r="O186" i="32"/>
  <c r="U187" i="32"/>
  <c r="M188" i="32"/>
  <c r="G190" i="32"/>
  <c r="Q190" i="32"/>
  <c r="AB190" i="32"/>
  <c r="AL190" i="32"/>
  <c r="AV190" i="32"/>
  <c r="BH190" i="32"/>
  <c r="AD192" i="32"/>
  <c r="AL194" i="32"/>
  <c r="AL152" i="32"/>
  <c r="I157" i="32"/>
  <c r="AH157" i="32"/>
  <c r="BB158" i="32"/>
  <c r="BM158" i="32"/>
  <c r="AJ159" i="32"/>
  <c r="BF161" i="32"/>
  <c r="S164" i="32"/>
  <c r="AD165" i="32"/>
  <c r="BK166" i="32"/>
  <c r="K168" i="32"/>
  <c r="U168" i="32"/>
  <c r="AF170" i="32"/>
  <c r="AV170" i="32"/>
  <c r="Z171" i="32"/>
  <c r="U172" i="32"/>
  <c r="G175" i="32"/>
  <c r="AZ176" i="32"/>
  <c r="AL178" i="32"/>
  <c r="BK179" i="32"/>
  <c r="BF183" i="32"/>
  <c r="AH184" i="32"/>
  <c r="AX184" i="32"/>
  <c r="BM184" i="32"/>
  <c r="S185" i="32"/>
  <c r="AN185" i="32"/>
  <c r="W186" i="32"/>
  <c r="AJ187" i="32"/>
  <c r="AV187" i="32"/>
  <c r="I190" i="32"/>
  <c r="U190" i="32"/>
  <c r="AD190" i="32"/>
  <c r="AN190" i="32"/>
  <c r="AZ190" i="32"/>
  <c r="BK190" i="32"/>
  <c r="BM193" i="32"/>
  <c r="AZ136" i="32"/>
  <c r="AH137" i="32"/>
  <c r="G138" i="32"/>
  <c r="AB138" i="32"/>
  <c r="E139" i="32"/>
  <c r="M140" i="32"/>
  <c r="BH141" i="32"/>
  <c r="BF144" i="32"/>
  <c r="E147" i="32"/>
  <c r="Q147" i="32"/>
  <c r="AB147" i="32"/>
  <c r="Z148" i="32"/>
  <c r="AN148" i="32"/>
  <c r="E150" i="32"/>
  <c r="Q150" i="32"/>
  <c r="Z152" i="32"/>
  <c r="AN152" i="32"/>
  <c r="AF155" i="32"/>
  <c r="AV155" i="32"/>
  <c r="K157" i="32"/>
  <c r="AL157" i="32"/>
  <c r="AL159" i="32"/>
  <c r="AV163" i="32"/>
  <c r="D71" i="32"/>
  <c r="X71" i="32" s="1"/>
  <c r="L71" i="32"/>
  <c r="T71" i="32"/>
  <c r="M173" i="32"/>
  <c r="AH173" i="32"/>
  <c r="AV173" i="32"/>
  <c r="BF174" i="32"/>
  <c r="I175" i="32"/>
  <c r="E176" i="32"/>
  <c r="AD176" i="32"/>
  <c r="M177" i="32"/>
  <c r="AH177" i="32"/>
  <c r="AV177" i="32"/>
  <c r="BO177" i="32"/>
  <c r="Z178" i="32"/>
  <c r="BO179" i="32"/>
  <c r="AV180" i="32"/>
  <c r="M181" i="32"/>
  <c r="AL181" i="32"/>
  <c r="BO181" i="32"/>
  <c r="AZ184" i="32"/>
  <c r="BM186" i="32"/>
  <c r="AZ187" i="32"/>
  <c r="M190" i="32"/>
  <c r="AF190" i="32"/>
  <c r="BB190" i="32"/>
  <c r="AV191" i="32"/>
  <c r="BP195" i="32"/>
  <c r="BO195" i="32" s="1"/>
  <c r="W118" i="32"/>
  <c r="S118" i="32"/>
  <c r="Q118" i="32"/>
  <c r="K118" i="32"/>
  <c r="BO124" i="32"/>
  <c r="BK124" i="32"/>
  <c r="BH124" i="32"/>
  <c r="BB130" i="32"/>
  <c r="AZ130" i="32"/>
  <c r="BB121" i="32"/>
  <c r="AZ121" i="32"/>
  <c r="AX121" i="32"/>
  <c r="AV121" i="32"/>
  <c r="AR118" i="32"/>
  <c r="AP118" i="32"/>
  <c r="AF118" i="32"/>
  <c r="AN118" i="32"/>
  <c r="AD118" i="32"/>
  <c r="AL118" i="32"/>
  <c r="Z118" i="32"/>
  <c r="W119" i="32"/>
  <c r="Q119" i="32"/>
  <c r="I119" i="32"/>
  <c r="BO122" i="32"/>
  <c r="BF122" i="32"/>
  <c r="BM122" i="32"/>
  <c r="BK122" i="32"/>
  <c r="AR123" i="32"/>
  <c r="AN123" i="32"/>
  <c r="AL123" i="32"/>
  <c r="AF123" i="32"/>
  <c r="AR124" i="32"/>
  <c r="AL124" i="32"/>
  <c r="AD124" i="32"/>
  <c r="I118" i="32"/>
  <c r="AR121" i="32"/>
  <c r="AJ121" i="32"/>
  <c r="AB121" i="32"/>
  <c r="AP121" i="32"/>
  <c r="AH121" i="32"/>
  <c r="Z121" i="32"/>
  <c r="AN121" i="32"/>
  <c r="AF121" i="32"/>
  <c r="BO148" i="32"/>
  <c r="BF148" i="32"/>
  <c r="BM148" i="32"/>
  <c r="AN149" i="32"/>
  <c r="AD149" i="32"/>
  <c r="W151" i="32"/>
  <c r="S151" i="32"/>
  <c r="I151" i="32"/>
  <c r="Q151" i="32"/>
  <c r="E151" i="32"/>
  <c r="W159" i="32"/>
  <c r="O159" i="32"/>
  <c r="G159" i="32"/>
  <c r="U159" i="32"/>
  <c r="M159" i="32"/>
  <c r="E159" i="32"/>
  <c r="S159" i="32"/>
  <c r="K159" i="32"/>
  <c r="Q167" i="32"/>
  <c r="O167" i="32"/>
  <c r="G167" i="32"/>
  <c r="BB168" i="32"/>
  <c r="AZ168" i="32"/>
  <c r="AX168" i="32"/>
  <c r="BO189" i="32"/>
  <c r="BF189" i="32"/>
  <c r="BM189" i="32"/>
  <c r="BK189" i="32"/>
  <c r="BH189" i="32"/>
  <c r="X20" i="32"/>
  <c r="O20" i="32" s="1"/>
  <c r="X22" i="32"/>
  <c r="S22" i="32" s="1"/>
  <c r="X24" i="32"/>
  <c r="K24" i="32" s="1"/>
  <c r="X26" i="32"/>
  <c r="K26" i="32" s="1"/>
  <c r="X28" i="32"/>
  <c r="E28" i="32" s="1"/>
  <c r="D32" i="32"/>
  <c r="X32" i="32" s="1"/>
  <c r="U32" i="32" s="1"/>
  <c r="X36" i="32"/>
  <c r="X40" i="32"/>
  <c r="X44" i="32"/>
  <c r="I44" i="32" s="1"/>
  <c r="X48" i="32"/>
  <c r="S48" i="32" s="1"/>
  <c r="X52" i="32"/>
  <c r="X56" i="32"/>
  <c r="X91" i="32"/>
  <c r="E91" i="32" s="1"/>
  <c r="AV118" i="32"/>
  <c r="BK119" i="32"/>
  <c r="G120" i="32"/>
  <c r="O120" i="32"/>
  <c r="W120" i="32"/>
  <c r="BH121" i="32"/>
  <c r="Q122" i="32"/>
  <c r="AD122" i="32"/>
  <c r="AN122" i="32"/>
  <c r="AX122" i="32"/>
  <c r="I123" i="32"/>
  <c r="AV123" i="32"/>
  <c r="BM123" i="32"/>
  <c r="E125" i="32"/>
  <c r="Q125" i="32"/>
  <c r="Z125" i="32"/>
  <c r="AH125" i="32"/>
  <c r="AP125" i="32"/>
  <c r="AX125" i="32"/>
  <c r="AB126" i="32"/>
  <c r="AJ126" i="32"/>
  <c r="AR126" i="32"/>
  <c r="BF126" i="32"/>
  <c r="AF127" i="32"/>
  <c r="O128" i="32"/>
  <c r="AV128" i="32"/>
  <c r="E129" i="32"/>
  <c r="M129" i="32"/>
  <c r="U129" i="32"/>
  <c r="AB129" i="32"/>
  <c r="BO129" i="32"/>
  <c r="AV130" i="32"/>
  <c r="BP130" i="32"/>
  <c r="BK130" i="32" s="1"/>
  <c r="Z131" i="32"/>
  <c r="AH131" i="32"/>
  <c r="AP131" i="32"/>
  <c r="I132" i="32"/>
  <c r="S132" i="32"/>
  <c r="BM133" i="32"/>
  <c r="I136" i="32"/>
  <c r="Z136" i="32"/>
  <c r="AH136" i="32"/>
  <c r="AP136" i="32"/>
  <c r="AX136" i="32"/>
  <c r="BM136" i="32"/>
  <c r="S137" i="32"/>
  <c r="AN137" i="32"/>
  <c r="BF137" i="32"/>
  <c r="I138" i="32"/>
  <c r="U138" i="32"/>
  <c r="AD138" i="32"/>
  <c r="AN138" i="32"/>
  <c r="AZ138" i="32"/>
  <c r="BK138" i="32"/>
  <c r="G139" i="32"/>
  <c r="S139" i="32"/>
  <c r="AF139" i="32"/>
  <c r="AX139" i="32"/>
  <c r="BK139" i="32"/>
  <c r="AL140" i="32"/>
  <c r="M141" i="32"/>
  <c r="AJ141" i="32"/>
  <c r="AZ141" i="32"/>
  <c r="AN142" i="32"/>
  <c r="AF142" i="32"/>
  <c r="BM142" i="32"/>
  <c r="BP143" i="32"/>
  <c r="BM143" i="32" s="1"/>
  <c r="AN144" i="32"/>
  <c r="AD144" i="32"/>
  <c r="BH144" i="32"/>
  <c r="M146" i="32"/>
  <c r="AV146" i="32"/>
  <c r="AL147" i="32"/>
  <c r="BB147" i="32"/>
  <c r="AX147" i="32"/>
  <c r="AV147" i="32"/>
  <c r="BB149" i="32"/>
  <c r="AV149" i="32"/>
  <c r="K151" i="32"/>
  <c r="AR151" i="32"/>
  <c r="AJ151" i="32"/>
  <c r="AB151" i="32"/>
  <c r="AP151" i="32"/>
  <c r="AH151" i="32"/>
  <c r="Z151" i="32"/>
  <c r="BO151" i="32"/>
  <c r="BH151" i="32"/>
  <c r="BK154" i="32"/>
  <c r="BH154" i="32"/>
  <c r="U158" i="32"/>
  <c r="W158" i="32"/>
  <c r="G158" i="32"/>
  <c r="Q158" i="32"/>
  <c r="O158" i="32"/>
  <c r="AL167" i="32"/>
  <c r="AJ167" i="32"/>
  <c r="AB167" i="32"/>
  <c r="Q170" i="32"/>
  <c r="M170" i="32"/>
  <c r="E170" i="32"/>
  <c r="BH170" i="32"/>
  <c r="BF170" i="32"/>
  <c r="AX172" i="32"/>
  <c r="AZ172" i="32"/>
  <c r="BB172" i="32"/>
  <c r="AV172" i="32"/>
  <c r="AV175" i="32"/>
  <c r="BB175" i="32"/>
  <c r="AR188" i="32"/>
  <c r="AJ188" i="32"/>
  <c r="AB188" i="32"/>
  <c r="AP188" i="32"/>
  <c r="AH188" i="32"/>
  <c r="Z188" i="32"/>
  <c r="AN188" i="32"/>
  <c r="AF188" i="32"/>
  <c r="AL188" i="32"/>
  <c r="AD188" i="32"/>
  <c r="AD139" i="32"/>
  <c r="G20" i="32"/>
  <c r="O22" i="32"/>
  <c r="G24" i="32"/>
  <c r="W24" i="32"/>
  <c r="G26" i="32"/>
  <c r="O26" i="32"/>
  <c r="G28" i="32"/>
  <c r="X93" i="32"/>
  <c r="S93" i="32" s="1"/>
  <c r="X95" i="32"/>
  <c r="U95" i="32" s="1"/>
  <c r="I96" i="32"/>
  <c r="Q96" i="32"/>
  <c r="AX118" i="32"/>
  <c r="AV119" i="32"/>
  <c r="S122" i="32"/>
  <c r="I125" i="32"/>
  <c r="S125" i="32"/>
  <c r="AJ129" i="32"/>
  <c r="I131" i="32"/>
  <c r="AB131" i="32"/>
  <c r="AJ131" i="32"/>
  <c r="AD134" i="32"/>
  <c r="Z135" i="32"/>
  <c r="BF135" i="32"/>
  <c r="M136" i="32"/>
  <c r="M138" i="32"/>
  <c r="AF138" i="32"/>
  <c r="BB138" i="32"/>
  <c r="K139" i="32"/>
  <c r="AH139" i="32"/>
  <c r="BM139" i="32"/>
  <c r="S141" i="32"/>
  <c r="K141" i="32"/>
  <c r="BB141" i="32"/>
  <c r="AZ142" i="32"/>
  <c r="I144" i="32"/>
  <c r="BM144" i="32"/>
  <c r="S146" i="32"/>
  <c r="K146" i="32"/>
  <c r="AZ146" i="32"/>
  <c r="BH148" i="32"/>
  <c r="M151" i="32"/>
  <c r="AN153" i="32"/>
  <c r="AL153" i="32"/>
  <c r="AD153" i="32"/>
  <c r="I159" i="32"/>
  <c r="W160" i="32"/>
  <c r="U160" i="32"/>
  <c r="K160" i="32"/>
  <c r="S160" i="32"/>
  <c r="I160" i="32"/>
  <c r="Q160" i="32"/>
  <c r="E160" i="32"/>
  <c r="AR165" i="32"/>
  <c r="AJ165" i="32"/>
  <c r="AB165" i="32"/>
  <c r="AP165" i="32"/>
  <c r="AH165" i="32"/>
  <c r="Z165" i="32"/>
  <c r="AN165" i="32"/>
  <c r="AF165" i="32"/>
  <c r="W191" i="32"/>
  <c r="O191" i="32"/>
  <c r="G191" i="32"/>
  <c r="U191" i="32"/>
  <c r="M191" i="32"/>
  <c r="E191" i="32"/>
  <c r="S191" i="32"/>
  <c r="K191" i="32"/>
  <c r="Q191" i="32"/>
  <c r="I191" i="32"/>
  <c r="M125" i="32"/>
  <c r="Z129" i="32"/>
  <c r="BH139" i="32"/>
  <c r="X21" i="32"/>
  <c r="I21" i="32" s="1"/>
  <c r="X23" i="32"/>
  <c r="Q23" i="32" s="1"/>
  <c r="X25" i="32"/>
  <c r="O25" i="32" s="1"/>
  <c r="X27" i="32"/>
  <c r="I27" i="32" s="1"/>
  <c r="X31" i="32"/>
  <c r="W31" i="32" s="1"/>
  <c r="X35" i="32"/>
  <c r="G35" i="32" s="1"/>
  <c r="X39" i="32"/>
  <c r="I39" i="32" s="1"/>
  <c r="X43" i="32"/>
  <c r="Q43" i="32" s="1"/>
  <c r="X47" i="32"/>
  <c r="Q47" i="32" s="1"/>
  <c r="X51" i="32"/>
  <c r="G51" i="32" s="1"/>
  <c r="X55" i="32"/>
  <c r="M55" i="32" s="1"/>
  <c r="X59" i="32"/>
  <c r="K59" i="32" s="1"/>
  <c r="X61" i="32"/>
  <c r="Q61" i="32" s="1"/>
  <c r="X63" i="32"/>
  <c r="I63" i="32" s="1"/>
  <c r="X65" i="32"/>
  <c r="M65" i="32" s="1"/>
  <c r="X67" i="32"/>
  <c r="K67" i="32" s="1"/>
  <c r="X69" i="32"/>
  <c r="S69" i="32" s="1"/>
  <c r="X73" i="32"/>
  <c r="I73" i="32" s="1"/>
  <c r="X75" i="32"/>
  <c r="O75" i="32" s="1"/>
  <c r="X77" i="32"/>
  <c r="Q77" i="32" s="1"/>
  <c r="X79" i="32"/>
  <c r="Q79" i="32" s="1"/>
  <c r="X81" i="32"/>
  <c r="Q81" i="32" s="1"/>
  <c r="X83" i="32"/>
  <c r="U83" i="32" s="1"/>
  <c r="X87" i="32"/>
  <c r="W87" i="32" s="1"/>
  <c r="K125" i="32"/>
  <c r="U125" i="32"/>
  <c r="AF126" i="32"/>
  <c r="AV126" i="32"/>
  <c r="O127" i="32"/>
  <c r="AJ128" i="32"/>
  <c r="BH128" i="32"/>
  <c r="AL129" i="32"/>
  <c r="X130" i="32"/>
  <c r="S130" i="32" s="1"/>
  <c r="M131" i="32"/>
  <c r="AL134" i="32"/>
  <c r="AJ135" i="32"/>
  <c r="BK135" i="32"/>
  <c r="S136" i="32"/>
  <c r="AX137" i="32"/>
  <c r="AP139" i="32"/>
  <c r="BF139" i="32"/>
  <c r="AL141" i="32"/>
  <c r="Z141" i="32"/>
  <c r="BK142" i="32"/>
  <c r="BH142" i="32"/>
  <c r="BO144" i="32"/>
  <c r="Q146" i="32"/>
  <c r="AL146" i="32"/>
  <c r="BB146" i="32"/>
  <c r="AP147" i="32"/>
  <c r="AH147" i="32"/>
  <c r="Z147" i="32"/>
  <c r="AN147" i="32"/>
  <c r="AF147" i="32"/>
  <c r="BH147" i="32"/>
  <c r="BF147" i="32"/>
  <c r="BK148" i="32"/>
  <c r="AL149" i="32"/>
  <c r="BO149" i="32"/>
  <c r="BM149" i="32"/>
  <c r="BK149" i="32"/>
  <c r="BH150" i="32"/>
  <c r="U151" i="32"/>
  <c r="BB151" i="32"/>
  <c r="AZ151" i="32"/>
  <c r="AX151" i="32"/>
  <c r="BO152" i="32"/>
  <c r="BF152" i="32"/>
  <c r="BM152" i="32"/>
  <c r="W155" i="32"/>
  <c r="U155" i="32"/>
  <c r="K155" i="32"/>
  <c r="S155" i="32"/>
  <c r="I155" i="32"/>
  <c r="Q155" i="32"/>
  <c r="E155" i="32"/>
  <c r="Q159" i="32"/>
  <c r="W163" i="32"/>
  <c r="U163" i="32"/>
  <c r="G163" i="32"/>
  <c r="Q163" i="32"/>
  <c r="E163" i="32"/>
  <c r="O163" i="32"/>
  <c r="BM163" i="32"/>
  <c r="BK163" i="32"/>
  <c r="BH163" i="32"/>
  <c r="AR164" i="32"/>
  <c r="AH164" i="32"/>
  <c r="AP164" i="32"/>
  <c r="AD164" i="32"/>
  <c r="AL164" i="32"/>
  <c r="AB164" i="32"/>
  <c r="E167" i="32"/>
  <c r="AV168" i="32"/>
  <c r="BF173" i="32"/>
  <c r="BO173" i="32"/>
  <c r="BO185" i="32"/>
  <c r="BF185" i="32"/>
  <c r="BM185" i="32"/>
  <c r="BK185" i="32"/>
  <c r="BH185" i="32"/>
  <c r="AX186" i="32"/>
  <c r="BB186" i="32"/>
  <c r="AZ186" i="32"/>
  <c r="I148" i="32"/>
  <c r="AF148" i="32"/>
  <c r="AP148" i="32"/>
  <c r="G150" i="32"/>
  <c r="O150" i="32"/>
  <c r="Q152" i="32"/>
  <c r="AF152" i="32"/>
  <c r="AP152" i="32"/>
  <c r="AV153" i="32"/>
  <c r="BK153" i="32"/>
  <c r="G154" i="32"/>
  <c r="O154" i="32"/>
  <c r="Z155" i="32"/>
  <c r="AH155" i="32"/>
  <c r="AP155" i="32"/>
  <c r="AX155" i="32"/>
  <c r="BH155" i="32"/>
  <c r="BP156" i="32"/>
  <c r="BO156" i="32" s="1"/>
  <c r="Q157" i="32"/>
  <c r="AD157" i="32"/>
  <c r="AN157" i="32"/>
  <c r="BF157" i="32"/>
  <c r="AL158" i="32"/>
  <c r="AB159" i="32"/>
  <c r="AR159" i="32"/>
  <c r="AZ159" i="32"/>
  <c r="Z160" i="32"/>
  <c r="AH160" i="32"/>
  <c r="AP160" i="32"/>
  <c r="AX160" i="32"/>
  <c r="BH160" i="32"/>
  <c r="AB163" i="32"/>
  <c r="AN163" i="32"/>
  <c r="E164" i="32"/>
  <c r="M164" i="32"/>
  <c r="U164" i="32"/>
  <c r="BM166" i="32"/>
  <c r="G168" i="32"/>
  <c r="O168" i="32"/>
  <c r="AJ168" i="32"/>
  <c r="BP169" i="32"/>
  <c r="BH169" i="32" s="1"/>
  <c r="Z170" i="32"/>
  <c r="AH170" i="32"/>
  <c r="AP170" i="32"/>
  <c r="AX170" i="32"/>
  <c r="G171" i="32"/>
  <c r="AH171" i="32"/>
  <c r="BF171" i="32"/>
  <c r="BH172" i="32"/>
  <c r="I173" i="32"/>
  <c r="S173" i="32"/>
  <c r="AB173" i="32"/>
  <c r="BB173" i="32"/>
  <c r="K174" i="32"/>
  <c r="AD174" i="32"/>
  <c r="AN174" i="32"/>
  <c r="W175" i="32"/>
  <c r="AN175" i="32"/>
  <c r="S176" i="32"/>
  <c r="W176" i="32"/>
  <c r="M176" i="32"/>
  <c r="AR176" i="32"/>
  <c r="AX176" i="32"/>
  <c r="AV176" i="32"/>
  <c r="I177" i="32"/>
  <c r="S177" i="32"/>
  <c r="AB177" i="32"/>
  <c r="BB177" i="32"/>
  <c r="AN178" i="32"/>
  <c r="AF178" i="32"/>
  <c r="AR178" i="32"/>
  <c r="AJ178" i="32"/>
  <c r="AB178" i="32"/>
  <c r="BF178" i="32"/>
  <c r="S180" i="32"/>
  <c r="W180" i="32"/>
  <c r="M180" i="32"/>
  <c r="Q180" i="32"/>
  <c r="G180" i="32"/>
  <c r="BB188" i="32"/>
  <c r="AZ188" i="32"/>
  <c r="AX188" i="32"/>
  <c r="AV188" i="32"/>
  <c r="BK195" i="32"/>
  <c r="BM153" i="32"/>
  <c r="AB155" i="32"/>
  <c r="AJ155" i="32"/>
  <c r="AZ155" i="32"/>
  <c r="AF157" i="32"/>
  <c r="AP157" i="32"/>
  <c r="AB160" i="32"/>
  <c r="AJ160" i="32"/>
  <c r="AZ160" i="32"/>
  <c r="BO160" i="32"/>
  <c r="AV161" i="32"/>
  <c r="G164" i="32"/>
  <c r="O164" i="32"/>
  <c r="BF166" i="32"/>
  <c r="AB170" i="32"/>
  <c r="AJ170" i="32"/>
  <c r="O171" i="32"/>
  <c r="BM172" i="32"/>
  <c r="K173" i="32"/>
  <c r="AP173" i="32"/>
  <c r="AD173" i="32"/>
  <c r="U174" i="32"/>
  <c r="AF174" i="32"/>
  <c r="BK174" i="32"/>
  <c r="BO174" i="32"/>
  <c r="BK176" i="32"/>
  <c r="K177" i="32"/>
  <c r="AN177" i="32"/>
  <c r="AP177" i="32"/>
  <c r="AD177" i="32"/>
  <c r="AN179" i="32"/>
  <c r="AD179" i="32"/>
  <c r="AR192" i="32"/>
  <c r="AJ192" i="32"/>
  <c r="AB192" i="32"/>
  <c r="AP192" i="32"/>
  <c r="AH192" i="32"/>
  <c r="Z192" i="32"/>
  <c r="AN192" i="32"/>
  <c r="AF192" i="32"/>
  <c r="W173" i="32"/>
  <c r="O173" i="32"/>
  <c r="G173" i="32"/>
  <c r="AR174" i="32"/>
  <c r="AJ174" i="32"/>
  <c r="AB174" i="32"/>
  <c r="W177" i="32"/>
  <c r="O177" i="32"/>
  <c r="G177" i="32"/>
  <c r="BK178" i="32"/>
  <c r="BH178" i="32"/>
  <c r="BO178" i="32"/>
  <c r="BB181" i="32"/>
  <c r="AZ181" i="32"/>
  <c r="AX181" i="32"/>
  <c r="G181" i="32"/>
  <c r="O181" i="32"/>
  <c r="W181" i="32"/>
  <c r="AD181" i="32"/>
  <c r="AP181" i="32"/>
  <c r="BP182" i="32"/>
  <c r="BH182" i="32" s="1"/>
  <c r="BB183" i="32"/>
  <c r="BK183" i="32"/>
  <c r="AB184" i="32"/>
  <c r="AJ184" i="32"/>
  <c r="AR184" i="32"/>
  <c r="BO184" i="32"/>
  <c r="K185" i="32"/>
  <c r="W185" i="32"/>
  <c r="AF185" i="32"/>
  <c r="AP185" i="32"/>
  <c r="BB185" i="32"/>
  <c r="E186" i="32"/>
  <c r="G187" i="32"/>
  <c r="O187" i="32"/>
  <c r="W187" i="32"/>
  <c r="BB187" i="32"/>
  <c r="BB191" i="32"/>
  <c r="BF193" i="32"/>
  <c r="BO193" i="32"/>
  <c r="K181" i="32"/>
  <c r="AF184" i="32"/>
  <c r="BH184" i="32"/>
  <c r="G185" i="32"/>
  <c r="Z185" i="32"/>
  <c r="AV185" i="32"/>
  <c r="K187" i="32"/>
  <c r="U20" i="32"/>
  <c r="U24" i="32"/>
  <c r="Q24" i="32"/>
  <c r="M24" i="32"/>
  <c r="I24" i="32"/>
  <c r="E24" i="32"/>
  <c r="Q25" i="32"/>
  <c r="U26" i="32"/>
  <c r="Q26" i="32"/>
  <c r="M26" i="32"/>
  <c r="I26" i="32"/>
  <c r="E26" i="32"/>
  <c r="I28" i="32"/>
  <c r="W23" i="32"/>
  <c r="G23" i="32"/>
  <c r="S25" i="32"/>
  <c r="G25" i="32"/>
  <c r="M25" i="32"/>
  <c r="U27" i="32"/>
  <c r="G31" i="32"/>
  <c r="I36" i="32"/>
  <c r="Q36" i="32"/>
  <c r="W39" i="32"/>
  <c r="I40" i="32"/>
  <c r="Q40" i="32"/>
  <c r="W43" i="32"/>
  <c r="O47" i="32"/>
  <c r="I52" i="32"/>
  <c r="Q52" i="32"/>
  <c r="W55" i="32"/>
  <c r="I56" i="32"/>
  <c r="Q56" i="32"/>
  <c r="Q65" i="32"/>
  <c r="I69" i="32"/>
  <c r="Q75" i="32"/>
  <c r="I77" i="32"/>
  <c r="K36" i="32"/>
  <c r="S36" i="32"/>
  <c r="K40" i="32"/>
  <c r="S40" i="32"/>
  <c r="I43" i="32"/>
  <c r="K52" i="32"/>
  <c r="S52" i="32"/>
  <c r="Q55" i="32"/>
  <c r="K56" i="32"/>
  <c r="S56" i="32"/>
  <c r="S65" i="32"/>
  <c r="S75" i="32"/>
  <c r="X29" i="32"/>
  <c r="U29" i="32" s="1"/>
  <c r="X30" i="32"/>
  <c r="E30" i="32" s="1"/>
  <c r="S31" i="32"/>
  <c r="X34" i="32"/>
  <c r="U34" i="32" s="1"/>
  <c r="E36" i="32"/>
  <c r="M36" i="32"/>
  <c r="U36" i="32"/>
  <c r="X38" i="32"/>
  <c r="E38" i="32" s="1"/>
  <c r="K39" i="32"/>
  <c r="E40" i="32"/>
  <c r="M40" i="32"/>
  <c r="U40" i="32"/>
  <c r="X42" i="32"/>
  <c r="U42" i="32" s="1"/>
  <c r="K43" i="32"/>
  <c r="U44" i="32"/>
  <c r="Q46" i="32"/>
  <c r="X46" i="32"/>
  <c r="E46" i="32" s="1"/>
  <c r="K47" i="32"/>
  <c r="X50" i="32"/>
  <c r="U50" i="32" s="1"/>
  <c r="E52" i="32"/>
  <c r="M52" i="32"/>
  <c r="U52" i="32"/>
  <c r="X54" i="32"/>
  <c r="E54" i="32" s="1"/>
  <c r="S55" i="32"/>
  <c r="E56" i="32"/>
  <c r="M56" i="32"/>
  <c r="U56" i="32"/>
  <c r="M59" i="32"/>
  <c r="U63" i="32"/>
  <c r="M67" i="32"/>
  <c r="U69" i="32"/>
  <c r="U81" i="32"/>
  <c r="M83" i="32"/>
  <c r="S30" i="32"/>
  <c r="G32" i="32"/>
  <c r="X33" i="32"/>
  <c r="K33" i="32" s="1"/>
  <c r="K34" i="32"/>
  <c r="G36" i="32"/>
  <c r="O36" i="32"/>
  <c r="W36" i="32"/>
  <c r="X37" i="32"/>
  <c r="M37" i="32" s="1"/>
  <c r="M39" i="32"/>
  <c r="G40" i="32"/>
  <c r="O40" i="32"/>
  <c r="W40" i="32"/>
  <c r="X41" i="32"/>
  <c r="K41" i="32" s="1"/>
  <c r="K42" i="32"/>
  <c r="S42" i="32"/>
  <c r="U43" i="32"/>
  <c r="X45" i="32"/>
  <c r="M45" i="32" s="1"/>
  <c r="K46" i="32"/>
  <c r="S46" i="32"/>
  <c r="X49" i="32"/>
  <c r="K49" i="32" s="1"/>
  <c r="G52" i="32"/>
  <c r="O52" i="32"/>
  <c r="W52" i="32"/>
  <c r="X53" i="32"/>
  <c r="M53" i="32" s="1"/>
  <c r="E55" i="32"/>
  <c r="G56" i="32"/>
  <c r="O56" i="32"/>
  <c r="W56" i="32"/>
  <c r="X57" i="32"/>
  <c r="K57" i="32" s="1"/>
  <c r="G59" i="32"/>
  <c r="W61" i="32"/>
  <c r="O65" i="32"/>
  <c r="O69" i="32"/>
  <c r="G75" i="32"/>
  <c r="W77" i="32"/>
  <c r="O79" i="32"/>
  <c r="O83" i="32"/>
  <c r="E61" i="32"/>
  <c r="E63" i="32"/>
  <c r="E77" i="32"/>
  <c r="G96" i="32"/>
  <c r="O96" i="32"/>
  <c r="W96" i="32"/>
  <c r="O130" i="32"/>
  <c r="X58" i="32"/>
  <c r="U58" i="32" s="1"/>
  <c r="X60" i="32"/>
  <c r="M60" i="32" s="1"/>
  <c r="X62" i="32"/>
  <c r="E62" i="32" s="1"/>
  <c r="X64" i="32"/>
  <c r="O64" i="32" s="1"/>
  <c r="X66" i="32"/>
  <c r="U66" i="32" s="1"/>
  <c r="X68" i="32"/>
  <c r="M68" i="32" s="1"/>
  <c r="X70" i="32"/>
  <c r="E70" i="32" s="1"/>
  <c r="X72" i="32"/>
  <c r="O72" i="32" s="1"/>
  <c r="X74" i="32"/>
  <c r="U74" i="32" s="1"/>
  <c r="X76" i="32"/>
  <c r="M76" i="32" s="1"/>
  <c r="X78" i="32"/>
  <c r="E78" i="32" s="1"/>
  <c r="X80" i="32"/>
  <c r="O80" i="32" s="1"/>
  <c r="X82" i="32"/>
  <c r="U82" i="32" s="1"/>
  <c r="X84" i="32"/>
  <c r="M84" i="32" s="1"/>
  <c r="X88" i="32"/>
  <c r="W88" i="32" s="1"/>
  <c r="I95" i="32"/>
  <c r="X90" i="32"/>
  <c r="U90" i="32" s="1"/>
  <c r="K96" i="32"/>
  <c r="S96" i="32"/>
  <c r="M96" i="32"/>
  <c r="U96" i="32"/>
  <c r="E96" i="32"/>
  <c r="E118" i="32"/>
  <c r="M118" i="32"/>
  <c r="U118" i="32"/>
  <c r="AB118" i="32"/>
  <c r="AJ118" i="32"/>
  <c r="AZ118" i="32"/>
  <c r="K119" i="32"/>
  <c r="S119" i="32"/>
  <c r="Z119" i="32"/>
  <c r="AH119" i="32"/>
  <c r="AP119" i="32"/>
  <c r="AX119" i="32"/>
  <c r="BF119" i="32"/>
  <c r="AF120" i="32"/>
  <c r="AN120" i="32"/>
  <c r="BM120" i="32"/>
  <c r="G121" i="32"/>
  <c r="O121" i="32"/>
  <c r="BK121" i="32"/>
  <c r="E122" i="32"/>
  <c r="M122" i="32"/>
  <c r="U122" i="32"/>
  <c r="AB122" i="32"/>
  <c r="AJ122" i="32"/>
  <c r="AZ122" i="32"/>
  <c r="K123" i="32"/>
  <c r="S123" i="32"/>
  <c r="Z123" i="32"/>
  <c r="AH123" i="32"/>
  <c r="AP123" i="32"/>
  <c r="AX123" i="32"/>
  <c r="BF123" i="32"/>
  <c r="AF124" i="32"/>
  <c r="AN124" i="32"/>
  <c r="BM124" i="32"/>
  <c r="G125" i="32"/>
  <c r="O125" i="32"/>
  <c r="BK125" i="32"/>
  <c r="E126" i="32"/>
  <c r="Q126" i="32"/>
  <c r="AX126" i="32"/>
  <c r="BH126" i="32"/>
  <c r="G127" i="32"/>
  <c r="Q127" i="32"/>
  <c r="Z127" i="32"/>
  <c r="AL127" i="32"/>
  <c r="AV127" i="32"/>
  <c r="I128" i="32"/>
  <c r="U128" i="32"/>
  <c r="AD128" i="32"/>
  <c r="AN128" i="32"/>
  <c r="AZ128" i="32"/>
  <c r="BK128" i="32"/>
  <c r="AD129" i="32"/>
  <c r="AP129" i="32"/>
  <c r="Q131" i="32"/>
  <c r="AX131" i="32"/>
  <c r="BB131" i="32"/>
  <c r="X94" i="32"/>
  <c r="O94" i="32" s="1"/>
  <c r="G118" i="32"/>
  <c r="O118" i="32"/>
  <c r="E119" i="32"/>
  <c r="M119" i="32"/>
  <c r="U119" i="32"/>
  <c r="AB119" i="32"/>
  <c r="AJ119" i="32"/>
  <c r="AZ119" i="32"/>
  <c r="Z120" i="32"/>
  <c r="AH120" i="32"/>
  <c r="AP120" i="32"/>
  <c r="BF120" i="32"/>
  <c r="BM121" i="32"/>
  <c r="G122" i="32"/>
  <c r="O122" i="32"/>
  <c r="E123" i="32"/>
  <c r="M123" i="32"/>
  <c r="U123" i="32"/>
  <c r="AB123" i="32"/>
  <c r="AJ123" i="32"/>
  <c r="AZ123" i="32"/>
  <c r="Z124" i="32"/>
  <c r="AH124" i="32"/>
  <c r="AP124" i="32"/>
  <c r="BF124" i="32"/>
  <c r="BM125" i="32"/>
  <c r="I126" i="32"/>
  <c r="S126" i="32"/>
  <c r="AZ126" i="32"/>
  <c r="BM126" i="32"/>
  <c r="I127" i="32"/>
  <c r="S127" i="32"/>
  <c r="AD127" i="32"/>
  <c r="AN127" i="32"/>
  <c r="AX127" i="32"/>
  <c r="M128" i="32"/>
  <c r="AF128" i="32"/>
  <c r="BB128" i="32"/>
  <c r="AH129" i="32"/>
  <c r="AS130" i="32"/>
  <c r="AF130" i="32" s="1"/>
  <c r="AX130" i="32"/>
  <c r="E131" i="32"/>
  <c r="BH131" i="32"/>
  <c r="G119" i="32"/>
  <c r="O119" i="32"/>
  <c r="AB120" i="32"/>
  <c r="AJ120" i="32"/>
  <c r="BF121" i="32"/>
  <c r="G123" i="32"/>
  <c r="O123" i="32"/>
  <c r="AB124" i="32"/>
  <c r="AJ124" i="32"/>
  <c r="BF125" i="32"/>
  <c r="K126" i="32"/>
  <c r="BO126" i="32"/>
  <c r="K127" i="32"/>
  <c r="S128" i="32"/>
  <c r="K128" i="32"/>
  <c r="AP128" i="32"/>
  <c r="AH128" i="32"/>
  <c r="Z128" i="32"/>
  <c r="BO128" i="32"/>
  <c r="BF128" i="32"/>
  <c r="AN129" i="32"/>
  <c r="AF129" i="32"/>
  <c r="S131" i="32"/>
  <c r="K131" i="32"/>
  <c r="W131" i="32"/>
  <c r="O131" i="32"/>
  <c r="G131" i="32"/>
  <c r="W133" i="32"/>
  <c r="O133" i="32"/>
  <c r="G133" i="32"/>
  <c r="U133" i="32"/>
  <c r="M133" i="32"/>
  <c r="E133" i="32"/>
  <c r="S133" i="32"/>
  <c r="K133" i="32"/>
  <c r="W126" i="32"/>
  <c r="O126" i="32"/>
  <c r="G126" i="32"/>
  <c r="U127" i="32"/>
  <c r="M127" i="32"/>
  <c r="E127" i="32"/>
  <c r="AR127" i="32"/>
  <c r="AJ127" i="32"/>
  <c r="AB127" i="32"/>
  <c r="G128" i="32"/>
  <c r="Q128" i="32"/>
  <c r="AB128" i="32"/>
  <c r="AL128" i="32"/>
  <c r="BO131" i="32"/>
  <c r="BF131" i="32"/>
  <c r="BK131" i="32"/>
  <c r="E132" i="32"/>
  <c r="M132" i="32"/>
  <c r="AB132" i="32"/>
  <c r="AJ132" i="32"/>
  <c r="AR132" i="32"/>
  <c r="Z133" i="32"/>
  <c r="AH133" i="32"/>
  <c r="AX133" i="32"/>
  <c r="BF133" i="32"/>
  <c r="BO133" i="32"/>
  <c r="AF134" i="32"/>
  <c r="AN134" i="32"/>
  <c r="AV134" i="32"/>
  <c r="BH134" i="32"/>
  <c r="AB135" i="32"/>
  <c r="AL135" i="32"/>
  <c r="BO135" i="32"/>
  <c r="K136" i="32"/>
  <c r="BO136" i="32"/>
  <c r="K137" i="32"/>
  <c r="AF137" i="32"/>
  <c r="BB137" i="32"/>
  <c r="S138" i="32"/>
  <c r="K138" i="32"/>
  <c r="AP138" i="32"/>
  <c r="AH138" i="32"/>
  <c r="Z138" i="32"/>
  <c r="BO138" i="32"/>
  <c r="BF138" i="32"/>
  <c r="U139" i="32"/>
  <c r="Q139" i="32"/>
  <c r="I139" i="32"/>
  <c r="E140" i="32"/>
  <c r="AP140" i="32"/>
  <c r="AH140" i="32"/>
  <c r="Z140" i="32"/>
  <c r="AN140" i="32"/>
  <c r="AD140" i="32"/>
  <c r="AN141" i="32"/>
  <c r="AF141" i="32"/>
  <c r="AP141" i="32"/>
  <c r="AD141" i="32"/>
  <c r="BB142" i="32"/>
  <c r="AV142" i="32"/>
  <c r="BD143" i="32"/>
  <c r="BB143" i="32" s="1"/>
  <c r="BH143" i="32"/>
  <c r="BO143" i="32"/>
  <c r="O144" i="32"/>
  <c r="Z144" i="32"/>
  <c r="AZ144" i="32"/>
  <c r="BB144" i="32"/>
  <c r="AD145" i="32"/>
  <c r="AP146" i="32"/>
  <c r="AH146" i="32"/>
  <c r="Z146" i="32"/>
  <c r="AN146" i="32"/>
  <c r="AF146" i="32"/>
  <c r="AJ146" i="32"/>
  <c r="AR146" i="32"/>
  <c r="AB146" i="32"/>
  <c r="AZ133" i="32"/>
  <c r="Z134" i="32"/>
  <c r="AH134" i="32"/>
  <c r="AP134" i="32"/>
  <c r="AZ134" i="32"/>
  <c r="BK134" i="32"/>
  <c r="AD135" i="32"/>
  <c r="AP135" i="32"/>
  <c r="W136" i="32"/>
  <c r="O136" i="32"/>
  <c r="G136" i="32"/>
  <c r="U137" i="32"/>
  <c r="M137" i="32"/>
  <c r="E137" i="32"/>
  <c r="AR137" i="32"/>
  <c r="AJ137" i="32"/>
  <c r="AB137" i="32"/>
  <c r="AZ139" i="32"/>
  <c r="AV139" i="32"/>
  <c r="AV140" i="32"/>
  <c r="AS143" i="32"/>
  <c r="AL143" i="32" s="1"/>
  <c r="Q144" i="32"/>
  <c r="AR144" i="32"/>
  <c r="AJ144" i="32"/>
  <c r="AB144" i="32"/>
  <c r="AP144" i="32"/>
  <c r="AF144" i="32"/>
  <c r="AF145" i="32"/>
  <c r="W148" i="32"/>
  <c r="O148" i="32"/>
  <c r="G148" i="32"/>
  <c r="U148" i="32"/>
  <c r="M148" i="32"/>
  <c r="E148" i="32"/>
  <c r="K148" i="32"/>
  <c r="S148" i="32"/>
  <c r="AF132" i="32"/>
  <c r="AB134" i="32"/>
  <c r="AJ134" i="32"/>
  <c r="BB134" i="32"/>
  <c r="AH135" i="32"/>
  <c r="BH135" i="32"/>
  <c r="E136" i="32"/>
  <c r="Q136" i="32"/>
  <c r="BH136" i="32"/>
  <c r="G137" i="32"/>
  <c r="Q137" i="32"/>
  <c r="Z137" i="32"/>
  <c r="AL137" i="32"/>
  <c r="AV137" i="32"/>
  <c r="AR139" i="32"/>
  <c r="AJ139" i="32"/>
  <c r="AB139" i="32"/>
  <c r="AL139" i="32"/>
  <c r="Z139" i="32"/>
  <c r="S140" i="32"/>
  <c r="K140" i="32"/>
  <c r="U140" i="32"/>
  <c r="I140" i="32"/>
  <c r="BO140" i="32"/>
  <c r="BF140" i="32"/>
  <c r="BK140" i="32"/>
  <c r="X143" i="32"/>
  <c r="K143" i="32" s="1"/>
  <c r="G144" i="32"/>
  <c r="AH144" i="32"/>
  <c r="BO134" i="32"/>
  <c r="BF134" i="32"/>
  <c r="AN135" i="32"/>
  <c r="AF135" i="32"/>
  <c r="AX140" i="32"/>
  <c r="AZ140" i="32"/>
  <c r="U144" i="32"/>
  <c r="M144" i="32"/>
  <c r="E144" i="32"/>
  <c r="W144" i="32"/>
  <c r="K144" i="32"/>
  <c r="AR145" i="32"/>
  <c r="AJ145" i="32"/>
  <c r="AB145" i="32"/>
  <c r="AP145" i="32"/>
  <c r="AH145" i="32"/>
  <c r="Z145" i="32"/>
  <c r="AN145" i="32"/>
  <c r="BO146" i="32"/>
  <c r="BF146" i="32"/>
  <c r="BM146" i="32"/>
  <c r="BK146" i="32"/>
  <c r="BB157" i="32"/>
  <c r="AZ157" i="32"/>
  <c r="W161" i="32"/>
  <c r="O161" i="32"/>
  <c r="G161" i="32"/>
  <c r="U161" i="32"/>
  <c r="M161" i="32"/>
  <c r="E161" i="32"/>
  <c r="S161" i="32"/>
  <c r="K161" i="32"/>
  <c r="AZ162" i="32"/>
  <c r="BB162" i="32"/>
  <c r="AX162" i="32"/>
  <c r="AV162" i="32"/>
  <c r="BK188" i="32"/>
  <c r="BO188" i="32"/>
  <c r="BM188" i="32"/>
  <c r="BH188" i="32"/>
  <c r="BF188" i="32"/>
  <c r="W142" i="32"/>
  <c r="O142" i="32"/>
  <c r="G142" i="32"/>
  <c r="S145" i="32"/>
  <c r="K145" i="32"/>
  <c r="AZ145" i="32"/>
  <c r="AX145" i="32"/>
  <c r="BM147" i="32"/>
  <c r="BK147" i="32"/>
  <c r="BB148" i="32"/>
  <c r="AZ148" i="32"/>
  <c r="U149" i="32"/>
  <c r="M149" i="32"/>
  <c r="E149" i="32"/>
  <c r="S149" i="32"/>
  <c r="K149" i="32"/>
  <c r="AZ149" i="32"/>
  <c r="AX149" i="32"/>
  <c r="AB150" i="32"/>
  <c r="BM151" i="32"/>
  <c r="BK151" i="32"/>
  <c r="BB152" i="32"/>
  <c r="AZ152" i="32"/>
  <c r="U153" i="32"/>
  <c r="M153" i="32"/>
  <c r="E153" i="32"/>
  <c r="S153" i="32"/>
  <c r="K153" i="32"/>
  <c r="AZ153" i="32"/>
  <c r="AX153" i="32"/>
  <c r="AB154" i="32"/>
  <c r="BM155" i="32"/>
  <c r="BK155" i="32"/>
  <c r="AS156" i="32"/>
  <c r="AN156" i="32" s="1"/>
  <c r="BD156" i="32"/>
  <c r="AV156" i="32" s="1"/>
  <c r="W157" i="32"/>
  <c r="O157" i="32"/>
  <c r="G157" i="32"/>
  <c r="U157" i="32"/>
  <c r="M157" i="32"/>
  <c r="E157" i="32"/>
  <c r="BK169" i="32"/>
  <c r="AS195" i="32"/>
  <c r="AJ195" i="32" s="1"/>
  <c r="AR149" i="32"/>
  <c r="AJ149" i="32"/>
  <c r="AB149" i="32"/>
  <c r="AP149" i="32"/>
  <c r="AH149" i="32"/>
  <c r="Z149" i="32"/>
  <c r="AP150" i="32"/>
  <c r="AH150" i="32"/>
  <c r="Z150" i="32"/>
  <c r="AN150" i="32"/>
  <c r="AF150" i="32"/>
  <c r="BO150" i="32"/>
  <c r="BF150" i="32"/>
  <c r="BM150" i="32"/>
  <c r="W152" i="32"/>
  <c r="O152" i="32"/>
  <c r="G152" i="32"/>
  <c r="U152" i="32"/>
  <c r="M152" i="32"/>
  <c r="E152" i="32"/>
  <c r="AR153" i="32"/>
  <c r="AJ153" i="32"/>
  <c r="AB153" i="32"/>
  <c r="AP153" i="32"/>
  <c r="AH153" i="32"/>
  <c r="Z153" i="32"/>
  <c r="AP154" i="32"/>
  <c r="AH154" i="32"/>
  <c r="Z154" i="32"/>
  <c r="AN154" i="32"/>
  <c r="AF154" i="32"/>
  <c r="BO154" i="32"/>
  <c r="BF154" i="32"/>
  <c r="BM154" i="32"/>
  <c r="X156" i="32"/>
  <c r="K156" i="32" s="1"/>
  <c r="AV157" i="32"/>
  <c r="BO159" i="32"/>
  <c r="BF159" i="32"/>
  <c r="BM159" i="32"/>
  <c r="BK159" i="32"/>
  <c r="I161" i="32"/>
  <c r="AR161" i="32"/>
  <c r="AJ161" i="32"/>
  <c r="AB161" i="32"/>
  <c r="AP161" i="32"/>
  <c r="AF161" i="32"/>
  <c r="AN161" i="32"/>
  <c r="AD161" i="32"/>
  <c r="AL161" i="32"/>
  <c r="Z161" i="32"/>
  <c r="AX167" i="32"/>
  <c r="BB167" i="32"/>
  <c r="AZ167" i="32"/>
  <c r="AV167" i="32"/>
  <c r="AS182" i="32"/>
  <c r="AB182" i="32" s="1"/>
  <c r="BM191" i="32"/>
  <c r="BK191" i="32"/>
  <c r="BH191" i="32"/>
  <c r="BF191" i="32"/>
  <c r="BO191" i="32"/>
  <c r="AF149" i="32"/>
  <c r="AJ150" i="32"/>
  <c r="K152" i="32"/>
  <c r="AF153" i="32"/>
  <c r="AJ154" i="32"/>
  <c r="AR156" i="32"/>
  <c r="AX157" i="32"/>
  <c r="AR158" i="32"/>
  <c r="AJ158" i="32"/>
  <c r="AB158" i="32"/>
  <c r="AP158" i="32"/>
  <c r="AH158" i="32"/>
  <c r="Z158" i="32"/>
  <c r="AN158" i="32"/>
  <c r="AF158" i="32"/>
  <c r="Q161" i="32"/>
  <c r="BO169" i="32"/>
  <c r="BF169" i="32"/>
  <c r="BM169" i="32"/>
  <c r="AR189" i="32"/>
  <c r="AJ189" i="32"/>
  <c r="AB189" i="32"/>
  <c r="AP189" i="32"/>
  <c r="AF189" i="32"/>
  <c r="AN189" i="32"/>
  <c r="AD189" i="32"/>
  <c r="AL189" i="32"/>
  <c r="AH189" i="32"/>
  <c r="Z189" i="32"/>
  <c r="BM164" i="32"/>
  <c r="BK164" i="32"/>
  <c r="BH164" i="32"/>
  <c r="W165" i="32"/>
  <c r="O165" i="32"/>
  <c r="G165" i="32"/>
  <c r="S165" i="32"/>
  <c r="I165" i="32"/>
  <c r="Q165" i="32"/>
  <c r="E165" i="32"/>
  <c r="BK165" i="32"/>
  <c r="BM165" i="32"/>
  <c r="BH165" i="32"/>
  <c r="U166" i="32"/>
  <c r="M166" i="32"/>
  <c r="E166" i="32"/>
  <c r="S166" i="32"/>
  <c r="I166" i="32"/>
  <c r="Q166" i="32"/>
  <c r="G166" i="32"/>
  <c r="AR166" i="32"/>
  <c r="AJ166" i="32"/>
  <c r="AB166" i="32"/>
  <c r="AN166" i="32"/>
  <c r="AD166" i="32"/>
  <c r="AL166" i="32"/>
  <c r="Z166" i="32"/>
  <c r="X169" i="32"/>
  <c r="M169" i="32" s="1"/>
  <c r="BD169" i="32"/>
  <c r="AZ171" i="32"/>
  <c r="BB171" i="32"/>
  <c r="AX171" i="32"/>
  <c r="U179" i="32"/>
  <c r="M179" i="32"/>
  <c r="E179" i="32"/>
  <c r="S179" i="32"/>
  <c r="K179" i="32"/>
  <c r="Q179" i="32"/>
  <c r="O179" i="32"/>
  <c r="BO180" i="32"/>
  <c r="BF180" i="32"/>
  <c r="BM180" i="32"/>
  <c r="BH180" i="32"/>
  <c r="BO182" i="32"/>
  <c r="BK192" i="32"/>
  <c r="BM192" i="32"/>
  <c r="BH192" i="32"/>
  <c r="BF192" i="32"/>
  <c r="AR193" i="32"/>
  <c r="AJ193" i="32"/>
  <c r="AB193" i="32"/>
  <c r="AN193" i="32"/>
  <c r="AD193" i="32"/>
  <c r="AL193" i="32"/>
  <c r="Z193" i="32"/>
  <c r="AH193" i="32"/>
  <c r="AF193" i="32"/>
  <c r="BD195" i="32"/>
  <c r="AV195" i="32" s="1"/>
  <c r="BF145" i="32"/>
  <c r="G147" i="32"/>
  <c r="O147" i="32"/>
  <c r="AB148" i="32"/>
  <c r="AJ148" i="32"/>
  <c r="BF149" i="32"/>
  <c r="G151" i="32"/>
  <c r="O151" i="32"/>
  <c r="AB152" i="32"/>
  <c r="AJ152" i="32"/>
  <c r="BF153" i="32"/>
  <c r="G155" i="32"/>
  <c r="O155" i="32"/>
  <c r="AB157" i="32"/>
  <c r="AJ157" i="32"/>
  <c r="K158" i="32"/>
  <c r="S158" i="32"/>
  <c r="AX158" i="32"/>
  <c r="BF158" i="32"/>
  <c r="AF159" i="32"/>
  <c r="AN159" i="32"/>
  <c r="G160" i="32"/>
  <c r="O160" i="32"/>
  <c r="BK160" i="32"/>
  <c r="BK161" i="32"/>
  <c r="BO161" i="32"/>
  <c r="BM161" i="32"/>
  <c r="U162" i="32"/>
  <c r="M162" i="32"/>
  <c r="E162" i="32"/>
  <c r="W162" i="32"/>
  <c r="K162" i="32"/>
  <c r="S162" i="32"/>
  <c r="I162" i="32"/>
  <c r="AR162" i="32"/>
  <c r="AJ162" i="32"/>
  <c r="AB162" i="32"/>
  <c r="AP162" i="32"/>
  <c r="AF162" i="32"/>
  <c r="AN162" i="32"/>
  <c r="AD162" i="32"/>
  <c r="K165" i="32"/>
  <c r="BB165" i="32"/>
  <c r="AZ165" i="32"/>
  <c r="AX165" i="32"/>
  <c r="K166" i="32"/>
  <c r="AF166" i="32"/>
  <c r="S167" i="32"/>
  <c r="K167" i="32"/>
  <c r="W167" i="32"/>
  <c r="M167" i="32"/>
  <c r="U167" i="32"/>
  <c r="I167" i="32"/>
  <c r="AP167" i="32"/>
  <c r="AH167" i="32"/>
  <c r="Z167" i="32"/>
  <c r="AR167" i="32"/>
  <c r="AF167" i="32"/>
  <c r="AN167" i="32"/>
  <c r="AD167" i="32"/>
  <c r="BO167" i="32"/>
  <c r="BF167" i="32"/>
  <c r="BM167" i="32"/>
  <c r="BK167" i="32"/>
  <c r="AN168" i="32"/>
  <c r="AF168" i="32"/>
  <c r="AR168" i="32"/>
  <c r="AH168" i="32"/>
  <c r="AP168" i="32"/>
  <c r="AD168" i="32"/>
  <c r="W170" i="32"/>
  <c r="O170" i="32"/>
  <c r="G170" i="32"/>
  <c r="U170" i="32"/>
  <c r="K170" i="32"/>
  <c r="S170" i="32"/>
  <c r="I170" i="32"/>
  <c r="BM173" i="32"/>
  <c r="BK173" i="32"/>
  <c r="BH173" i="32"/>
  <c r="W174" i="32"/>
  <c r="O174" i="32"/>
  <c r="G174" i="32"/>
  <c r="S174" i="32"/>
  <c r="I174" i="32"/>
  <c r="Q174" i="32"/>
  <c r="E174" i="32"/>
  <c r="W178" i="32"/>
  <c r="O178" i="32"/>
  <c r="G178" i="32"/>
  <c r="U178" i="32"/>
  <c r="M178" i="32"/>
  <c r="E178" i="32"/>
  <c r="S178" i="32"/>
  <c r="Q178" i="32"/>
  <c r="G179" i="32"/>
  <c r="U189" i="32"/>
  <c r="M189" i="32"/>
  <c r="E189" i="32"/>
  <c r="W189" i="32"/>
  <c r="K189" i="32"/>
  <c r="S189" i="32"/>
  <c r="I189" i="32"/>
  <c r="Q189" i="32"/>
  <c r="O189" i="32"/>
  <c r="W192" i="32"/>
  <c r="O192" i="32"/>
  <c r="G192" i="32"/>
  <c r="S192" i="32"/>
  <c r="I192" i="32"/>
  <c r="Q192" i="32"/>
  <c r="E192" i="32"/>
  <c r="M192" i="32"/>
  <c r="K192" i="32"/>
  <c r="AX194" i="32"/>
  <c r="BB194" i="32"/>
  <c r="AZ194" i="32"/>
  <c r="AV194" i="32"/>
  <c r="BH195" i="32"/>
  <c r="E158" i="32"/>
  <c r="M158" i="32"/>
  <c r="Z159" i="32"/>
  <c r="AH159" i="32"/>
  <c r="BB161" i="32"/>
  <c r="AZ161" i="32"/>
  <c r="BF164" i="32"/>
  <c r="M165" i="32"/>
  <c r="BF165" i="32"/>
  <c r="O166" i="32"/>
  <c r="AH166" i="32"/>
  <c r="AZ166" i="32"/>
  <c r="AX166" i="32"/>
  <c r="AV166" i="32"/>
  <c r="BK170" i="32"/>
  <c r="BO170" i="32"/>
  <c r="BM170" i="32"/>
  <c r="U171" i="32"/>
  <c r="M171" i="32"/>
  <c r="E171" i="32"/>
  <c r="W171" i="32"/>
  <c r="K171" i="32"/>
  <c r="S171" i="32"/>
  <c r="I171" i="32"/>
  <c r="AR171" i="32"/>
  <c r="AJ171" i="32"/>
  <c r="AB171" i="32"/>
  <c r="AP171" i="32"/>
  <c r="AF171" i="32"/>
  <c r="AN171" i="32"/>
  <c r="AD171" i="32"/>
  <c r="I179" i="32"/>
  <c r="AZ179" i="32"/>
  <c r="AX179" i="32"/>
  <c r="AV179" i="32"/>
  <c r="U193" i="32"/>
  <c r="M193" i="32"/>
  <c r="E193" i="32"/>
  <c r="S193" i="32"/>
  <c r="I193" i="32"/>
  <c r="Q193" i="32"/>
  <c r="G193" i="32"/>
  <c r="O193" i="32"/>
  <c r="K193" i="32"/>
  <c r="M163" i="32"/>
  <c r="AF163" i="32"/>
  <c r="BB163" i="32"/>
  <c r="AZ170" i="32"/>
  <c r="M172" i="32"/>
  <c r="U175" i="32"/>
  <c r="M175" i="32"/>
  <c r="E175" i="32"/>
  <c r="S175" i="32"/>
  <c r="K175" i="32"/>
  <c r="AZ175" i="32"/>
  <c r="AX175" i="32"/>
  <c r="BO176" i="32"/>
  <c r="BF176" i="32"/>
  <c r="BM176" i="32"/>
  <c r="BB178" i="32"/>
  <c r="AZ178" i="32"/>
  <c r="AR179" i="32"/>
  <c r="AJ179" i="32"/>
  <c r="AB179" i="32"/>
  <c r="AP179" i="32"/>
  <c r="AH179" i="32"/>
  <c r="Z179" i="32"/>
  <c r="AP180" i="32"/>
  <c r="AH180" i="32"/>
  <c r="Z180" i="32"/>
  <c r="AN180" i="32"/>
  <c r="AF180" i="32"/>
  <c r="BM181" i="32"/>
  <c r="BK181" i="32"/>
  <c r="BM187" i="32"/>
  <c r="BO187" i="32"/>
  <c r="BK187" i="32"/>
  <c r="W188" i="32"/>
  <c r="O188" i="32"/>
  <c r="G188" i="32"/>
  <c r="U188" i="32"/>
  <c r="K188" i="32"/>
  <c r="S188" i="32"/>
  <c r="I188" i="32"/>
  <c r="AZ189" i="32"/>
  <c r="BB189" i="32"/>
  <c r="AX189" i="32"/>
  <c r="BB192" i="32"/>
  <c r="AZ192" i="32"/>
  <c r="AX192" i="32"/>
  <c r="S194" i="32"/>
  <c r="K194" i="32"/>
  <c r="W194" i="32"/>
  <c r="M194" i="32"/>
  <c r="U194" i="32"/>
  <c r="I194" i="32"/>
  <c r="AP194" i="32"/>
  <c r="AH194" i="32"/>
  <c r="Z194" i="32"/>
  <c r="AR194" i="32"/>
  <c r="AF194" i="32"/>
  <c r="AN194" i="32"/>
  <c r="AD194" i="32"/>
  <c r="BO194" i="32"/>
  <c r="BF194" i="32"/>
  <c r="BM194" i="32"/>
  <c r="BK194" i="32"/>
  <c r="BM195" i="32"/>
  <c r="S163" i="32"/>
  <c r="K163" i="32"/>
  <c r="AP163" i="32"/>
  <c r="AH163" i="32"/>
  <c r="Z163" i="32"/>
  <c r="BO163" i="32"/>
  <c r="BF163" i="32"/>
  <c r="AN164" i="32"/>
  <c r="AF164" i="32"/>
  <c r="E169" i="32"/>
  <c r="AS169" i="32"/>
  <c r="AF169" i="32" s="1"/>
  <c r="S172" i="32"/>
  <c r="K172" i="32"/>
  <c r="AP172" i="32"/>
  <c r="AH172" i="32"/>
  <c r="Z172" i="32"/>
  <c r="BO172" i="32"/>
  <c r="BF172" i="32"/>
  <c r="AN173" i="32"/>
  <c r="AF173" i="32"/>
  <c r="BB174" i="32"/>
  <c r="AZ174" i="32"/>
  <c r="O175" i="32"/>
  <c r="AR175" i="32"/>
  <c r="AJ175" i="32"/>
  <c r="AB175" i="32"/>
  <c r="AP175" i="32"/>
  <c r="AH175" i="32"/>
  <c r="Z175" i="32"/>
  <c r="AP176" i="32"/>
  <c r="AH176" i="32"/>
  <c r="Z176" i="32"/>
  <c r="AN176" i="32"/>
  <c r="AF176" i="32"/>
  <c r="BM177" i="32"/>
  <c r="BK177" i="32"/>
  <c r="AF179" i="32"/>
  <c r="AJ180" i="32"/>
  <c r="BF181" i="32"/>
  <c r="BD182" i="32"/>
  <c r="AZ182" i="32" s="1"/>
  <c r="BK182" i="32"/>
  <c r="AZ193" i="32"/>
  <c r="AX193" i="32"/>
  <c r="AV193" i="32"/>
  <c r="X182" i="32"/>
  <c r="E182" i="32" s="1"/>
  <c r="S186" i="32"/>
  <c r="K186" i="32"/>
  <c r="AP186" i="32"/>
  <c r="AH186" i="32"/>
  <c r="Z186" i="32"/>
  <c r="BO186" i="32"/>
  <c r="BF186" i="32"/>
  <c r="AN187" i="32"/>
  <c r="AF187" i="32"/>
  <c r="K176" i="32"/>
  <c r="AF177" i="32"/>
  <c r="K180" i="32"/>
  <c r="AF181" i="32"/>
  <c r="BB182" i="32"/>
  <c r="AV184" i="32"/>
  <c r="U185" i="32"/>
  <c r="M185" i="32"/>
  <c r="E185" i="32"/>
  <c r="AR185" i="32"/>
  <c r="AJ185" i="32"/>
  <c r="AB185" i="32"/>
  <c r="G186" i="32"/>
  <c r="Q186" i="32"/>
  <c r="AB186" i="32"/>
  <c r="AL186" i="32"/>
  <c r="AV186" i="32"/>
  <c r="BH186" i="32"/>
  <c r="AB187" i="32"/>
  <c r="AL187" i="32"/>
  <c r="S190" i="32"/>
  <c r="K190" i="32"/>
  <c r="AP190" i="32"/>
  <c r="AH190" i="32"/>
  <c r="Z190" i="32"/>
  <c r="BO190" i="32"/>
  <c r="BF190" i="32"/>
  <c r="AN191" i="32"/>
  <c r="AF191" i="32"/>
  <c r="BF195" i="32"/>
  <c r="U17" i="31"/>
  <c r="D33" i="37" s="1"/>
  <c r="U30" i="31"/>
  <c r="G33" i="37" s="1"/>
  <c r="X43" i="31"/>
  <c r="U20" i="31"/>
  <c r="U33" i="31"/>
  <c r="U59" i="31"/>
  <c r="U85" i="31"/>
  <c r="P85" i="12"/>
  <c r="L6" i="33"/>
  <c r="S169" i="32" l="1"/>
  <c r="G63" i="32"/>
  <c r="M51" i="32"/>
  <c r="M35" i="32"/>
  <c r="U23" i="32"/>
  <c r="O23" i="32"/>
  <c r="I23" i="32"/>
  <c r="S26" i="32"/>
  <c r="J25" i="38"/>
  <c r="J42" i="38" s="1"/>
  <c r="G42" i="38"/>
  <c r="J23" i="38"/>
  <c r="J40" i="38" s="1"/>
  <c r="G36" i="38"/>
  <c r="J19" i="38"/>
  <c r="J36" i="38" s="1"/>
  <c r="T85" i="32"/>
  <c r="T195" i="32"/>
  <c r="T97" i="32" s="1"/>
  <c r="H195" i="32"/>
  <c r="H97" i="32" s="1"/>
  <c r="H85" i="32"/>
  <c r="E56" i="12"/>
  <c r="M37" i="12"/>
  <c r="E37" i="12"/>
  <c r="K37" i="12"/>
  <c r="I37" i="12"/>
  <c r="O37" i="12"/>
  <c r="G37" i="12"/>
  <c r="U169" i="32"/>
  <c r="Q169" i="32"/>
  <c r="E73" i="32"/>
  <c r="G81" i="32"/>
  <c r="W73" i="32"/>
  <c r="E51" i="32"/>
  <c r="K51" i="32"/>
  <c r="K81" i="32"/>
  <c r="Q51" i="32"/>
  <c r="W51" i="32"/>
  <c r="W35" i="32"/>
  <c r="M23" i="32"/>
  <c r="S23" i="32"/>
  <c r="T43" i="12"/>
  <c r="M33" i="12"/>
  <c r="E33" i="12"/>
  <c r="K33" i="12"/>
  <c r="I33" i="12"/>
  <c r="O33" i="12"/>
  <c r="G33" i="12"/>
  <c r="G29" i="38"/>
  <c r="G46" i="38" s="1"/>
  <c r="G34" i="38"/>
  <c r="J17" i="38"/>
  <c r="O56" i="12"/>
  <c r="O38" i="12"/>
  <c r="G38" i="12"/>
  <c r="M38" i="12"/>
  <c r="E38" i="12"/>
  <c r="Q38" i="12"/>
  <c r="K38" i="12"/>
  <c r="I38" i="12"/>
  <c r="J26" i="38"/>
  <c r="J43" i="38" s="1"/>
  <c r="G39" i="38"/>
  <c r="J22" i="38"/>
  <c r="J39" i="38" s="1"/>
  <c r="G35" i="38"/>
  <c r="J18" i="38"/>
  <c r="J35" i="38" s="1"/>
  <c r="F29" i="38"/>
  <c r="F46" i="38" s="1"/>
  <c r="F35" i="38"/>
  <c r="R195" i="32"/>
  <c r="R97" i="32" s="1"/>
  <c r="R85" i="32"/>
  <c r="I29" i="38"/>
  <c r="I46" i="38" s="1"/>
  <c r="I34" i="38"/>
  <c r="BK143" i="32"/>
  <c r="E56" i="31"/>
  <c r="I31" i="12"/>
  <c r="O31" i="12"/>
  <c r="G31" i="12"/>
  <c r="M31" i="12"/>
  <c r="E31" i="12"/>
  <c r="Q31" i="12"/>
  <c r="K31" i="12"/>
  <c r="K70" i="12"/>
  <c r="Q70" i="12"/>
  <c r="I70" i="12"/>
  <c r="O70" i="12"/>
  <c r="G70" i="12"/>
  <c r="M70" i="12"/>
  <c r="E70" i="12"/>
  <c r="O42" i="12"/>
  <c r="G42" i="12"/>
  <c r="M42" i="12"/>
  <c r="E42" i="12"/>
  <c r="Q42" i="12"/>
  <c r="K42" i="12"/>
  <c r="I42" i="12"/>
  <c r="O34" i="12"/>
  <c r="G34" i="12"/>
  <c r="M34" i="12"/>
  <c r="E34" i="12"/>
  <c r="Q34" i="12"/>
  <c r="K34" i="12"/>
  <c r="I34" i="12"/>
  <c r="Q56" i="12"/>
  <c r="M41" i="12"/>
  <c r="E41" i="12"/>
  <c r="K41" i="12"/>
  <c r="I41" i="12"/>
  <c r="O41" i="12"/>
  <c r="G41" i="12"/>
  <c r="G56" i="12"/>
  <c r="G44" i="38"/>
  <c r="J27" i="38"/>
  <c r="J44" i="38" s="1"/>
  <c r="J21" i="38"/>
  <c r="J38" i="38" s="1"/>
  <c r="G38" i="38"/>
  <c r="L85" i="32"/>
  <c r="L195" i="32"/>
  <c r="L97" i="32" s="1"/>
  <c r="P195" i="32"/>
  <c r="P97" i="32" s="1"/>
  <c r="P85" i="32"/>
  <c r="I169" i="32"/>
  <c r="BM182" i="32"/>
  <c r="I130" i="32"/>
  <c r="K130" i="32"/>
  <c r="E81" i="32"/>
  <c r="Q37" i="32"/>
  <c r="U35" i="32"/>
  <c r="M73" i="32"/>
  <c r="M63" i="32"/>
  <c r="I81" i="32"/>
  <c r="E23" i="32"/>
  <c r="K23" i="32"/>
  <c r="S70" i="12"/>
  <c r="S42" i="12"/>
  <c r="S34" i="12"/>
  <c r="H29" i="38"/>
  <c r="H46" i="38" s="1"/>
  <c r="H34" i="38"/>
  <c r="I56" i="12"/>
  <c r="V85" i="32"/>
  <c r="V195" i="32"/>
  <c r="V97" i="32" s="1"/>
  <c r="X183" i="32"/>
  <c r="F85" i="32"/>
  <c r="X85" i="32" s="1"/>
  <c r="Q85" i="32" s="1"/>
  <c r="F195" i="32"/>
  <c r="G45" i="38"/>
  <c r="J28" i="38"/>
  <c r="J45" i="38" s="1"/>
  <c r="G41" i="38"/>
  <c r="J24" i="38"/>
  <c r="J41" i="38" s="1"/>
  <c r="G37" i="38"/>
  <c r="J20" i="38"/>
  <c r="J37" i="38" s="1"/>
  <c r="X184" i="32"/>
  <c r="D195" i="32"/>
  <c r="D86" i="32"/>
  <c r="X86" i="32" s="1"/>
  <c r="U86" i="32" s="1"/>
  <c r="F97" i="32"/>
  <c r="J195" i="32"/>
  <c r="J97" i="32" s="1"/>
  <c r="J85" i="32"/>
  <c r="AS183" i="32"/>
  <c r="D29" i="38"/>
  <c r="D34" i="38"/>
  <c r="M7" i="12"/>
  <c r="O7" i="12"/>
  <c r="G7" i="12"/>
  <c r="Q18" i="12"/>
  <c r="I18" i="12"/>
  <c r="O18" i="12"/>
  <c r="G18" i="12"/>
  <c r="M18" i="12"/>
  <c r="E18" i="12"/>
  <c r="K18" i="12"/>
  <c r="M13" i="12"/>
  <c r="O13" i="12"/>
  <c r="G13" i="12"/>
  <c r="M30" i="12"/>
  <c r="I30" i="12"/>
  <c r="E30" i="12"/>
  <c r="Q30" i="12"/>
  <c r="O30" i="12"/>
  <c r="K30" i="12"/>
  <c r="G30" i="12"/>
  <c r="S13" i="12"/>
  <c r="S30" i="12"/>
  <c r="S92" i="32"/>
  <c r="O92" i="32"/>
  <c r="U92" i="32"/>
  <c r="Q92" i="32"/>
  <c r="E92" i="32"/>
  <c r="M92" i="32"/>
  <c r="K92" i="32"/>
  <c r="W92" i="32"/>
  <c r="I92" i="32"/>
  <c r="M93" i="32"/>
  <c r="K93" i="32"/>
  <c r="K89" i="32"/>
  <c r="S89" i="32"/>
  <c r="G89" i="32"/>
  <c r="E89" i="32"/>
  <c r="O89" i="32"/>
  <c r="U87" i="32"/>
  <c r="K87" i="32"/>
  <c r="E87" i="32"/>
  <c r="M89" i="32"/>
  <c r="I89" i="32"/>
  <c r="E88" i="32"/>
  <c r="I93" i="32"/>
  <c r="G93" i="32"/>
  <c r="W93" i="32"/>
  <c r="U89" i="32"/>
  <c r="Q89" i="32"/>
  <c r="Q93" i="32"/>
  <c r="O93" i="32"/>
  <c r="E93" i="32"/>
  <c r="U93" i="32"/>
  <c r="U85" i="32"/>
  <c r="I85" i="32"/>
  <c r="AJ16" i="33"/>
  <c r="Y16" i="33"/>
  <c r="H95" i="12"/>
  <c r="U43" i="31"/>
  <c r="J33" i="37" s="1"/>
  <c r="U56" i="31"/>
  <c r="M33" i="37" s="1"/>
  <c r="U95" i="31"/>
  <c r="V33" i="37" s="1"/>
  <c r="U69" i="31"/>
  <c r="P33" i="37" s="1"/>
  <c r="W52" i="31"/>
  <c r="W40" i="31"/>
  <c r="W75" i="31"/>
  <c r="R91" i="12"/>
  <c r="T91" i="12" s="1"/>
  <c r="S91" i="12" s="1"/>
  <c r="I95" i="31"/>
  <c r="W65" i="31"/>
  <c r="I17" i="31"/>
  <c r="I82" i="31"/>
  <c r="W78" i="31"/>
  <c r="I30" i="31"/>
  <c r="R88" i="12"/>
  <c r="J95" i="12"/>
  <c r="W91" i="31"/>
  <c r="M12" i="33"/>
  <c r="W36" i="31"/>
  <c r="W53" i="31"/>
  <c r="N95" i="12"/>
  <c r="D95" i="12"/>
  <c r="T92" i="12"/>
  <c r="S92" i="12" s="1"/>
  <c r="W14" i="31"/>
  <c r="I56" i="31"/>
  <c r="I69" i="31"/>
  <c r="S43" i="31"/>
  <c r="S17" i="31"/>
  <c r="S95" i="31"/>
  <c r="S82" i="31"/>
  <c r="S69" i="31"/>
  <c r="S30" i="31"/>
  <c r="S56" i="31"/>
  <c r="G30" i="31"/>
  <c r="G17" i="31"/>
  <c r="G82" i="31"/>
  <c r="G69" i="31"/>
  <c r="G95" i="31"/>
  <c r="G43" i="31"/>
  <c r="G56" i="31"/>
  <c r="E30" i="31"/>
  <c r="E17" i="31"/>
  <c r="E69" i="31"/>
  <c r="E43" i="31"/>
  <c r="E95" i="31"/>
  <c r="E82" i="31"/>
  <c r="W39" i="31"/>
  <c r="W26" i="31"/>
  <c r="R83" i="12"/>
  <c r="W88" i="31"/>
  <c r="W62" i="31"/>
  <c r="M9" i="33"/>
  <c r="L25" i="33" s="1"/>
  <c r="W10" i="31"/>
  <c r="W79" i="31"/>
  <c r="W92" i="31"/>
  <c r="W66" i="31"/>
  <c r="M13" i="33"/>
  <c r="L29" i="33" s="1"/>
  <c r="W48" i="31"/>
  <c r="M8" i="33"/>
  <c r="L24" i="33" s="1"/>
  <c r="W9" i="31"/>
  <c r="W74" i="31"/>
  <c r="W61" i="31"/>
  <c r="W35" i="31"/>
  <c r="W22" i="31"/>
  <c r="W87" i="31"/>
  <c r="W83" i="31"/>
  <c r="W57" i="31"/>
  <c r="W31" i="31"/>
  <c r="W5" i="31"/>
  <c r="W70" i="31"/>
  <c r="W44" i="31"/>
  <c r="M4" i="33"/>
  <c r="L20" i="33" s="1"/>
  <c r="W18" i="31"/>
  <c r="T87" i="12"/>
  <c r="S87" i="12" s="1"/>
  <c r="R94" i="12"/>
  <c r="W94" i="31"/>
  <c r="W81" i="31"/>
  <c r="W29" i="31"/>
  <c r="W68" i="31"/>
  <c r="W42" i="31"/>
  <c r="M15" i="33"/>
  <c r="L31" i="33" s="1"/>
  <c r="W55" i="31"/>
  <c r="W16" i="31"/>
  <c r="W41" i="31"/>
  <c r="W80" i="31"/>
  <c r="W67" i="31"/>
  <c r="W54" i="31"/>
  <c r="M14" i="33"/>
  <c r="L30" i="33" s="1"/>
  <c r="W93" i="31"/>
  <c r="W15" i="31"/>
  <c r="R93" i="12"/>
  <c r="W64" i="31"/>
  <c r="W12" i="31"/>
  <c r="W90" i="31"/>
  <c r="W77" i="31"/>
  <c r="W51" i="31"/>
  <c r="W38" i="31"/>
  <c r="M11" i="33"/>
  <c r="L27" i="33" s="1"/>
  <c r="W25" i="31"/>
  <c r="R90" i="12"/>
  <c r="W63" i="31"/>
  <c r="W50" i="31"/>
  <c r="W11" i="31"/>
  <c r="W37" i="31"/>
  <c r="M10" i="33"/>
  <c r="L26" i="33" s="1"/>
  <c r="W89" i="31"/>
  <c r="W76" i="31"/>
  <c r="R89" i="12"/>
  <c r="W24" i="31"/>
  <c r="T88" i="12"/>
  <c r="S88" i="12" s="1"/>
  <c r="R86" i="12"/>
  <c r="L95" i="12"/>
  <c r="Q56" i="31"/>
  <c r="Q43" i="31"/>
  <c r="Q82" i="31"/>
  <c r="Q95" i="31"/>
  <c r="Q69" i="31"/>
  <c r="Q30" i="31"/>
  <c r="W73" i="31"/>
  <c r="W47" i="31"/>
  <c r="W34" i="31"/>
  <c r="W60" i="31"/>
  <c r="W86" i="31"/>
  <c r="W21" i="31"/>
  <c r="M7" i="33"/>
  <c r="L23" i="33" s="1"/>
  <c r="W8" i="31"/>
  <c r="W84" i="31"/>
  <c r="W58" i="31"/>
  <c r="W19" i="31"/>
  <c r="M5" i="33"/>
  <c r="L21" i="33" s="1"/>
  <c r="W71" i="31"/>
  <c r="W45" i="31"/>
  <c r="W32" i="31"/>
  <c r="O82" i="31"/>
  <c r="O56" i="31"/>
  <c r="O95" i="31"/>
  <c r="O69" i="31"/>
  <c r="O30" i="31"/>
  <c r="O43" i="31"/>
  <c r="O17" i="31"/>
  <c r="T84" i="12"/>
  <c r="S266" i="30"/>
  <c r="U252" i="30" s="1"/>
  <c r="S246" i="30"/>
  <c r="U233" i="30" s="1"/>
  <c r="Y19" i="32"/>
  <c r="M17" i="12"/>
  <c r="I17" i="12"/>
  <c r="Q17" i="12"/>
  <c r="E17" i="12"/>
  <c r="K17" i="12"/>
  <c r="G17" i="12"/>
  <c r="S17" i="12"/>
  <c r="I71" i="32"/>
  <c r="Q71" i="32"/>
  <c r="W71" i="32"/>
  <c r="S71" i="32"/>
  <c r="AZ143" i="32"/>
  <c r="O87" i="32"/>
  <c r="I87" i="32"/>
  <c r="E79" i="32"/>
  <c r="W79" i="32"/>
  <c r="K76" i="32"/>
  <c r="W69" i="32"/>
  <c r="E47" i="32"/>
  <c r="E31" i="32"/>
  <c r="S47" i="32"/>
  <c r="E32" i="32"/>
  <c r="S77" i="32"/>
  <c r="K69" i="32"/>
  <c r="I47" i="32"/>
  <c r="I31" i="32"/>
  <c r="I79" i="32"/>
  <c r="Q69" i="32"/>
  <c r="Y69" i="32" s="1"/>
  <c r="I61" i="32"/>
  <c r="W47" i="32"/>
  <c r="O31" i="32"/>
  <c r="O27" i="32"/>
  <c r="W25" i="32"/>
  <c r="W26" i="32"/>
  <c r="U71" i="32"/>
  <c r="W32" i="32"/>
  <c r="M71" i="32"/>
  <c r="M32" i="32"/>
  <c r="O32" i="32"/>
  <c r="Y32" i="32" s="1"/>
  <c r="Z195" i="32"/>
  <c r="U94" i="32"/>
  <c r="G87" i="32"/>
  <c r="Q87" i="32"/>
  <c r="G79" i="32"/>
  <c r="G69" i="32"/>
  <c r="O61" i="32"/>
  <c r="Y61" i="32" s="1"/>
  <c r="K54" i="32"/>
  <c r="U47" i="32"/>
  <c r="U31" i="32"/>
  <c r="U79" i="32"/>
  <c r="Y79" i="32" s="1"/>
  <c r="M69" i="32"/>
  <c r="U61" i="32"/>
  <c r="K31" i="32"/>
  <c r="S79" i="32"/>
  <c r="S61" i="32"/>
  <c r="K48" i="32"/>
  <c r="S32" i="32"/>
  <c r="G47" i="32"/>
  <c r="Q32" i="32"/>
  <c r="M22" i="32"/>
  <c r="S87" i="32"/>
  <c r="I94" i="32"/>
  <c r="M87" i="32"/>
  <c r="E69" i="32"/>
  <c r="G61" i="32"/>
  <c r="Y56" i="32"/>
  <c r="M47" i="32"/>
  <c r="M31" i="32"/>
  <c r="M79" i="32"/>
  <c r="M61" i="32"/>
  <c r="E48" i="32"/>
  <c r="K79" i="32"/>
  <c r="K61" i="32"/>
  <c r="Q31" i="32"/>
  <c r="Q48" i="32"/>
  <c r="AF195" i="32"/>
  <c r="Q88" i="32"/>
  <c r="W48" i="32"/>
  <c r="E39" i="32"/>
  <c r="I34" i="32"/>
  <c r="K71" i="32"/>
  <c r="I55" i="32"/>
  <c r="K32" i="32"/>
  <c r="Q83" i="32"/>
  <c r="Y83" i="32" s="1"/>
  <c r="I75" i="32"/>
  <c r="I65" i="32"/>
  <c r="O55" i="32"/>
  <c r="I48" i="32"/>
  <c r="O39" i="32"/>
  <c r="I32" i="32"/>
  <c r="E27" i="32"/>
  <c r="M27" i="32"/>
  <c r="S27" i="32"/>
  <c r="Q22" i="32"/>
  <c r="AH182" i="32"/>
  <c r="Q130" i="32"/>
  <c r="U130" i="32"/>
  <c r="G130" i="32"/>
  <c r="S91" i="32"/>
  <c r="K84" i="32"/>
  <c r="W81" i="32"/>
  <c r="W75" i="32"/>
  <c r="O73" i="32"/>
  <c r="G71" i="32"/>
  <c r="K68" i="32"/>
  <c r="W63" i="32"/>
  <c r="I57" i="32"/>
  <c r="U55" i="32"/>
  <c r="S50" i="32"/>
  <c r="O48" i="32"/>
  <c r="I45" i="32"/>
  <c r="K38" i="32"/>
  <c r="E35" i="32"/>
  <c r="M81" i="32"/>
  <c r="M75" i="32"/>
  <c r="U65" i="32"/>
  <c r="U48" i="32"/>
  <c r="Y48" i="32" s="1"/>
  <c r="Q38" i="32"/>
  <c r="S35" i="32"/>
  <c r="K83" i="32"/>
  <c r="S73" i="32"/>
  <c r="S63" i="32"/>
  <c r="G54" i="32"/>
  <c r="I51" i="32"/>
  <c r="Q39" i="32"/>
  <c r="Q35" i="32"/>
  <c r="I83" i="32"/>
  <c r="Q73" i="32"/>
  <c r="Q63" i="32"/>
  <c r="G55" i="32"/>
  <c r="O51" i="32"/>
  <c r="G39" i="32"/>
  <c r="O35" i="32"/>
  <c r="E25" i="32"/>
  <c r="G27" i="32"/>
  <c r="W27" i="32"/>
  <c r="K25" i="32"/>
  <c r="Q27" i="32"/>
  <c r="I25" i="32"/>
  <c r="E22" i="32"/>
  <c r="U22" i="32"/>
  <c r="K22" i="32"/>
  <c r="G88" i="32"/>
  <c r="Y65" i="32"/>
  <c r="Y22" i="32"/>
  <c r="AL195" i="32"/>
  <c r="AD195" i="32"/>
  <c r="K86" i="32"/>
  <c r="E71" i="32"/>
  <c r="G83" i="32"/>
  <c r="O71" i="32"/>
  <c r="G65" i="32"/>
  <c r="Y40" i="32"/>
  <c r="U75" i="32"/>
  <c r="K55" i="32"/>
  <c r="S83" i="32"/>
  <c r="K75" i="32"/>
  <c r="K65" i="32"/>
  <c r="BF182" i="32"/>
  <c r="AX182" i="32"/>
  <c r="AP182" i="32"/>
  <c r="AH195" i="32"/>
  <c r="AP195" i="32"/>
  <c r="AL182" i="32"/>
  <c r="AF182" i="32"/>
  <c r="BM156" i="32"/>
  <c r="M130" i="32"/>
  <c r="BF130" i="32"/>
  <c r="E130" i="32"/>
  <c r="BO130" i="32"/>
  <c r="U88" i="32"/>
  <c r="S88" i="32"/>
  <c r="O95" i="32"/>
  <c r="W130" i="32"/>
  <c r="Q91" i="32"/>
  <c r="E83" i="32"/>
  <c r="E75" i="32"/>
  <c r="E65" i="32"/>
  <c r="W83" i="32"/>
  <c r="O81" i="32"/>
  <c r="Y81" i="32" s="1"/>
  <c r="G73" i="32"/>
  <c r="W65" i="32"/>
  <c r="O63" i="32"/>
  <c r="Y63" i="32" s="1"/>
  <c r="Q53" i="32"/>
  <c r="U51" i="32"/>
  <c r="K50" i="32"/>
  <c r="G48" i="32"/>
  <c r="I41" i="32"/>
  <c r="U39" i="32"/>
  <c r="S34" i="32"/>
  <c r="U73" i="32"/>
  <c r="I54" i="32"/>
  <c r="S51" i="32"/>
  <c r="M48" i="32"/>
  <c r="S39" i="32"/>
  <c r="K35" i="32"/>
  <c r="S81" i="32"/>
  <c r="K73" i="32"/>
  <c r="K63" i="32"/>
  <c r="I35" i="32"/>
  <c r="K27" i="32"/>
  <c r="U25" i="32"/>
  <c r="Y26" i="32"/>
  <c r="I22" i="32"/>
  <c r="E20" i="32"/>
  <c r="Q28" i="32"/>
  <c r="W22" i="32"/>
  <c r="U21" i="32"/>
  <c r="O21" i="32"/>
  <c r="AR182" i="32"/>
  <c r="BB195" i="32"/>
  <c r="AZ195" i="32"/>
  <c r="AB156" i="32"/>
  <c r="AJ182" i="32"/>
  <c r="AJ156" i="32"/>
  <c r="AN143" i="32"/>
  <c r="AZ156" i="32"/>
  <c r="E94" i="32"/>
  <c r="M88" i="32"/>
  <c r="S95" i="32"/>
  <c r="M95" i="32"/>
  <c r="G91" i="32"/>
  <c r="W91" i="32"/>
  <c r="U91" i="32"/>
  <c r="E67" i="32"/>
  <c r="E59" i="32"/>
  <c r="O77" i="32"/>
  <c r="Y75" i="32"/>
  <c r="W67" i="32"/>
  <c r="K60" i="32"/>
  <c r="S54" i="32"/>
  <c r="W44" i="32"/>
  <c r="M43" i="32"/>
  <c r="S38" i="32"/>
  <c r="K30" i="32"/>
  <c r="M85" i="32"/>
  <c r="U77" i="32"/>
  <c r="M44" i="32"/>
  <c r="I38" i="32"/>
  <c r="O28" i="32"/>
  <c r="K77" i="32"/>
  <c r="S44" i="32"/>
  <c r="G38" i="32"/>
  <c r="Q67" i="32"/>
  <c r="Q59" i="32"/>
  <c r="O43" i="32"/>
  <c r="Y43" i="32" s="1"/>
  <c r="M21" i="32"/>
  <c r="S21" i="32"/>
  <c r="U28" i="32"/>
  <c r="I20" i="32"/>
  <c r="BK156" i="32"/>
  <c r="O24" i="32"/>
  <c r="G22" i="32"/>
  <c r="S24" i="32"/>
  <c r="S20" i="32"/>
  <c r="BF156" i="32"/>
  <c r="S94" i="32"/>
  <c r="G95" i="32"/>
  <c r="W95" i="32"/>
  <c r="Q95" i="32"/>
  <c r="K91" i="32"/>
  <c r="I91" i="32"/>
  <c r="G77" i="32"/>
  <c r="O67" i="32"/>
  <c r="W59" i="32"/>
  <c r="Y52" i="32"/>
  <c r="O44" i="32"/>
  <c r="E43" i="32"/>
  <c r="Y36" i="32"/>
  <c r="E29" i="32"/>
  <c r="G85" i="32"/>
  <c r="M77" i="32"/>
  <c r="E44" i="32"/>
  <c r="S67" i="32"/>
  <c r="S59" i="32"/>
  <c r="K44" i="32"/>
  <c r="S28" i="32"/>
  <c r="I67" i="32"/>
  <c r="I59" i="32"/>
  <c r="Q44" i="32"/>
  <c r="G43" i="32"/>
  <c r="W28" i="32"/>
  <c r="E21" i="32"/>
  <c r="G21" i="32"/>
  <c r="W21" i="32"/>
  <c r="M28" i="32"/>
  <c r="Y24" i="32"/>
  <c r="Q21" i="32"/>
  <c r="M20" i="32"/>
  <c r="W20" i="32"/>
  <c r="K20" i="32"/>
  <c r="AV182" i="32"/>
  <c r="BH156" i="32"/>
  <c r="O143" i="32"/>
  <c r="W143" i="32"/>
  <c r="K95" i="32"/>
  <c r="E95" i="32"/>
  <c r="O91" i="32"/>
  <c r="M91" i="32"/>
  <c r="G67" i="32"/>
  <c r="O59" i="32"/>
  <c r="Q45" i="32"/>
  <c r="G44" i="32"/>
  <c r="K28" i="32"/>
  <c r="K85" i="32"/>
  <c r="U67" i="32"/>
  <c r="U59" i="32"/>
  <c r="Q54" i="32"/>
  <c r="I50" i="32"/>
  <c r="W45" i="32"/>
  <c r="S43" i="32"/>
  <c r="Q30" i="32"/>
  <c r="K21" i="32"/>
  <c r="Q20" i="32"/>
  <c r="Y20" i="32" s="1"/>
  <c r="BM130" i="32"/>
  <c r="BH130" i="32"/>
  <c r="BF143" i="32"/>
  <c r="K182" i="32"/>
  <c r="G182" i="32"/>
  <c r="U182" i="32"/>
  <c r="O169" i="32"/>
  <c r="G169" i="32"/>
  <c r="K169" i="32"/>
  <c r="Z182" i="32"/>
  <c r="AD182" i="32"/>
  <c r="AN182" i="32"/>
  <c r="U156" i="32"/>
  <c r="Q156" i="32"/>
  <c r="M156" i="32"/>
  <c r="I156" i="32"/>
  <c r="E156" i="32"/>
  <c r="O156" i="32"/>
  <c r="W156" i="32"/>
  <c r="G156" i="32"/>
  <c r="AX156" i="32"/>
  <c r="BB156" i="32"/>
  <c r="W169" i="32"/>
  <c r="S156" i="32"/>
  <c r="Z143" i="32"/>
  <c r="AX143" i="32"/>
  <c r="AJ143" i="32"/>
  <c r="AJ130" i="32"/>
  <c r="G90" i="32"/>
  <c r="S86" i="32"/>
  <c r="K94" i="32"/>
  <c r="M90" i="32"/>
  <c r="K88" i="32"/>
  <c r="AN130" i="32"/>
  <c r="Q94" i="32"/>
  <c r="S90" i="32"/>
  <c r="I88" i="32"/>
  <c r="G94" i="32"/>
  <c r="O88" i="32"/>
  <c r="M86" i="32"/>
  <c r="S84" i="32"/>
  <c r="K78" i="32"/>
  <c r="S76" i="32"/>
  <c r="K70" i="32"/>
  <c r="S68" i="32"/>
  <c r="K62" i="32"/>
  <c r="S60" i="32"/>
  <c r="Q57" i="32"/>
  <c r="I53" i="32"/>
  <c r="Q41" i="32"/>
  <c r="I37" i="32"/>
  <c r="W57" i="32"/>
  <c r="O53" i="32"/>
  <c r="Q50" i="32"/>
  <c r="G49" i="32"/>
  <c r="I46" i="32"/>
  <c r="W41" i="32"/>
  <c r="O37" i="32"/>
  <c r="Q34" i="32"/>
  <c r="G33" i="32"/>
  <c r="I30" i="32"/>
  <c r="W84" i="32"/>
  <c r="G80" i="32"/>
  <c r="O78" i="32"/>
  <c r="W76" i="32"/>
  <c r="G72" i="32"/>
  <c r="O70" i="32"/>
  <c r="W68" i="32"/>
  <c r="G64" i="32"/>
  <c r="O62" i="32"/>
  <c r="W60" i="32"/>
  <c r="U57" i="32"/>
  <c r="O54" i="32"/>
  <c r="E53" i="32"/>
  <c r="U49" i="32"/>
  <c r="O46" i="32"/>
  <c r="E45" i="32"/>
  <c r="U41" i="32"/>
  <c r="O38" i="32"/>
  <c r="E37" i="32"/>
  <c r="U33" i="32"/>
  <c r="O30" i="32"/>
  <c r="E84" i="32"/>
  <c r="M82" i="32"/>
  <c r="U80" i="32"/>
  <c r="E76" i="32"/>
  <c r="M74" i="32"/>
  <c r="U72" i="32"/>
  <c r="E68" i="32"/>
  <c r="M66" i="32"/>
  <c r="U64" i="32"/>
  <c r="E60" i="32"/>
  <c r="M58" i="32"/>
  <c r="S53" i="32"/>
  <c r="M50" i="32"/>
  <c r="S45" i="32"/>
  <c r="M42" i="32"/>
  <c r="S37" i="32"/>
  <c r="M34" i="32"/>
  <c r="Y23" i="32"/>
  <c r="BB169" i="32"/>
  <c r="AX169" i="32"/>
  <c r="AV169" i="32"/>
  <c r="AP143" i="32"/>
  <c r="AD143" i="32"/>
  <c r="AB130" i="32"/>
  <c r="K90" i="32"/>
  <c r="W86" i="32"/>
  <c r="Q90" i="32"/>
  <c r="E86" i="32"/>
  <c r="S82" i="32"/>
  <c r="S74" i="32"/>
  <c r="S66" i="32"/>
  <c r="S58" i="32"/>
  <c r="O57" i="32"/>
  <c r="G53" i="32"/>
  <c r="O41" i="32"/>
  <c r="G37" i="32"/>
  <c r="S29" i="32"/>
  <c r="W29" i="32"/>
  <c r="G29" i="32"/>
  <c r="O84" i="32"/>
  <c r="W82" i="32"/>
  <c r="G78" i="32"/>
  <c r="O76" i="32"/>
  <c r="W74" i="32"/>
  <c r="G70" i="32"/>
  <c r="O68" i="32"/>
  <c r="W66" i="32"/>
  <c r="G62" i="32"/>
  <c r="O60" i="32"/>
  <c r="W58" i="32"/>
  <c r="M57" i="32"/>
  <c r="W50" i="32"/>
  <c r="M49" i="32"/>
  <c r="G46" i="32"/>
  <c r="W42" i="32"/>
  <c r="M41" i="32"/>
  <c r="W34" i="32"/>
  <c r="M33" i="32"/>
  <c r="G30" i="32"/>
  <c r="E82" i="32"/>
  <c r="M80" i="32"/>
  <c r="U78" i="32"/>
  <c r="E74" i="32"/>
  <c r="M72" i="32"/>
  <c r="U70" i="32"/>
  <c r="E66" i="32"/>
  <c r="M64" i="32"/>
  <c r="U62" i="32"/>
  <c r="E58" i="32"/>
  <c r="U54" i="32"/>
  <c r="K53" i="32"/>
  <c r="E50" i="32"/>
  <c r="U46" i="32"/>
  <c r="K45" i="32"/>
  <c r="E42" i="32"/>
  <c r="U38" i="32"/>
  <c r="K37" i="32"/>
  <c r="E34" i="32"/>
  <c r="U30" i="32"/>
  <c r="O29" i="32"/>
  <c r="Y25" i="32"/>
  <c r="AP169" i="32"/>
  <c r="Z169" i="32"/>
  <c r="AD169" i="32"/>
  <c r="AH169" i="32"/>
  <c r="AL169" i="32"/>
  <c r="AJ169" i="32"/>
  <c r="O182" i="32"/>
  <c r="AN169" i="32"/>
  <c r="M182" i="32"/>
  <c r="AZ169" i="32"/>
  <c r="AB169" i="32"/>
  <c r="AL156" i="32"/>
  <c r="AP156" i="32"/>
  <c r="Z156" i="32"/>
  <c r="AD156" i="32"/>
  <c r="AH156" i="32"/>
  <c r="AH143" i="32"/>
  <c r="AR143" i="32"/>
  <c r="U143" i="32"/>
  <c r="E143" i="32"/>
  <c r="I143" i="32"/>
  <c r="M143" i="32"/>
  <c r="Q143" i="32"/>
  <c r="S143" i="32"/>
  <c r="AV143" i="32"/>
  <c r="G143" i="32"/>
  <c r="M94" i="32"/>
  <c r="W90" i="32"/>
  <c r="E90" i="32"/>
  <c r="Q86" i="32"/>
  <c r="O86" i="32"/>
  <c r="W94" i="32"/>
  <c r="I90" i="32"/>
  <c r="K82" i="32"/>
  <c r="S80" i="32"/>
  <c r="K74" i="32"/>
  <c r="S72" i="32"/>
  <c r="K66" i="32"/>
  <c r="S64" i="32"/>
  <c r="K58" i="32"/>
  <c r="Q49" i="32"/>
  <c r="Q33" i="32"/>
  <c r="Q84" i="32"/>
  <c r="Q82" i="32"/>
  <c r="Q80" i="32"/>
  <c r="Q78" i="32"/>
  <c r="Q76" i="32"/>
  <c r="Q74" i="32"/>
  <c r="Q72" i="32"/>
  <c r="Q70" i="32"/>
  <c r="Q68" i="32"/>
  <c r="Q66" i="32"/>
  <c r="Q64" i="32"/>
  <c r="Q62" i="32"/>
  <c r="Q60" i="32"/>
  <c r="Q58" i="32"/>
  <c r="G57" i="32"/>
  <c r="W49" i="32"/>
  <c r="O45" i="32"/>
  <c r="Q42" i="32"/>
  <c r="G41" i="32"/>
  <c r="W33" i="32"/>
  <c r="I29" i="32"/>
  <c r="G84" i="32"/>
  <c r="O82" i="32"/>
  <c r="W80" i="32"/>
  <c r="G76" i="32"/>
  <c r="O74" i="32"/>
  <c r="Y74" i="32" s="1"/>
  <c r="W72" i="32"/>
  <c r="G68" i="32"/>
  <c r="O66" i="32"/>
  <c r="W64" i="32"/>
  <c r="G60" i="32"/>
  <c r="O58" i="32"/>
  <c r="E57" i="32"/>
  <c r="U53" i="32"/>
  <c r="O50" i="32"/>
  <c r="E49" i="32"/>
  <c r="U45" i="32"/>
  <c r="O42" i="32"/>
  <c r="Y42" i="32" s="1"/>
  <c r="E41" i="32"/>
  <c r="U37" i="32"/>
  <c r="O34" i="32"/>
  <c r="E33" i="32"/>
  <c r="M29" i="32"/>
  <c r="U84" i="32"/>
  <c r="E80" i="32"/>
  <c r="M78" i="32"/>
  <c r="U76" i="32"/>
  <c r="E72" i="32"/>
  <c r="M70" i="32"/>
  <c r="U68" i="32"/>
  <c r="E64" i="32"/>
  <c r="M62" i="32"/>
  <c r="U60" i="32"/>
  <c r="S57" i="32"/>
  <c r="M54" i="32"/>
  <c r="S49" i="32"/>
  <c r="M46" i="32"/>
  <c r="S41" i="32"/>
  <c r="M38" i="32"/>
  <c r="S33" i="32"/>
  <c r="M30" i="32"/>
  <c r="K29" i="32"/>
  <c r="I182" i="32"/>
  <c r="S182" i="32"/>
  <c r="Q182" i="32"/>
  <c r="AX195" i="32"/>
  <c r="AR169" i="32"/>
  <c r="AF156" i="32"/>
  <c r="AR195" i="32"/>
  <c r="AN195" i="32"/>
  <c r="AB195" i="32"/>
  <c r="W182" i="32"/>
  <c r="AB143" i="32"/>
  <c r="AF143" i="32"/>
  <c r="AP130" i="32"/>
  <c r="AL130" i="32"/>
  <c r="AH130" i="32"/>
  <c r="AD130" i="32"/>
  <c r="Z130" i="32"/>
  <c r="AR130" i="32"/>
  <c r="O90" i="32"/>
  <c r="I86" i="32"/>
  <c r="G86" i="32"/>
  <c r="K80" i="32"/>
  <c r="S78" i="32"/>
  <c r="K72" i="32"/>
  <c r="S70" i="32"/>
  <c r="K64" i="32"/>
  <c r="S62" i="32"/>
  <c r="I49" i="32"/>
  <c r="I33" i="32"/>
  <c r="I84" i="32"/>
  <c r="I82" i="32"/>
  <c r="I80" i="32"/>
  <c r="I78" i="32"/>
  <c r="I76" i="32"/>
  <c r="I74" i="32"/>
  <c r="I72" i="32"/>
  <c r="I70" i="32"/>
  <c r="I68" i="32"/>
  <c r="I66" i="32"/>
  <c r="I64" i="32"/>
  <c r="I62" i="32"/>
  <c r="I60" i="32"/>
  <c r="I58" i="32"/>
  <c r="W53" i="32"/>
  <c r="O49" i="32"/>
  <c r="G45" i="32"/>
  <c r="I42" i="32"/>
  <c r="W37" i="32"/>
  <c r="O33" i="32"/>
  <c r="G82" i="32"/>
  <c r="W78" i="32"/>
  <c r="G74" i="32"/>
  <c r="W70" i="32"/>
  <c r="G66" i="32"/>
  <c r="W62" i="32"/>
  <c r="G58" i="32"/>
  <c r="W54" i="32"/>
  <c r="G50" i="32"/>
  <c r="W46" i="32"/>
  <c r="G42" i="32"/>
  <c r="W38" i="32"/>
  <c r="G34" i="32"/>
  <c r="W30" i="32"/>
  <c r="Y55" i="32"/>
  <c r="Y47" i="32"/>
  <c r="Q29" i="32"/>
  <c r="W85" i="31"/>
  <c r="W72" i="31"/>
  <c r="W59" i="31"/>
  <c r="W46" i="31"/>
  <c r="W33" i="31"/>
  <c r="W20" i="31"/>
  <c r="W7" i="31"/>
  <c r="L16" i="33"/>
  <c r="M6" i="33"/>
  <c r="L22" i="33" s="1"/>
  <c r="R85" i="12"/>
  <c r="P95" i="12"/>
  <c r="Y31" i="32" l="1"/>
  <c r="S184" i="32"/>
  <c r="E184" i="32"/>
  <c r="I184" i="32"/>
  <c r="M184" i="32"/>
  <c r="Q184" i="32"/>
  <c r="U184" i="32"/>
  <c r="K184" i="32"/>
  <c r="O184" i="32"/>
  <c r="G184" i="32"/>
  <c r="W184" i="32"/>
  <c r="J34" i="38"/>
  <c r="J29" i="38"/>
  <c r="J46" i="38" s="1"/>
  <c r="Y52" i="31"/>
  <c r="L28" i="33"/>
  <c r="D46" i="38"/>
  <c r="K29" i="38"/>
  <c r="W183" i="32"/>
  <c r="K183" i="32"/>
  <c r="G183" i="32"/>
  <c r="I183" i="32"/>
  <c r="E183" i="32"/>
  <c r="O183" i="32"/>
  <c r="Q183" i="32"/>
  <c r="M183" i="32"/>
  <c r="S183" i="32"/>
  <c r="U183" i="32"/>
  <c r="O43" i="12"/>
  <c r="E43" i="12"/>
  <c r="Q43" i="12"/>
  <c r="M43" i="12"/>
  <c r="K43" i="12"/>
  <c r="G43" i="12"/>
  <c r="I43" i="12"/>
  <c r="W85" i="32"/>
  <c r="S85" i="32"/>
  <c r="Y21" i="32"/>
  <c r="Y71" i="32"/>
  <c r="O85" i="32"/>
  <c r="AR183" i="32"/>
  <c r="Z183" i="32"/>
  <c r="AN183" i="32"/>
  <c r="AL183" i="32"/>
  <c r="AF183" i="32"/>
  <c r="AJ183" i="32"/>
  <c r="AP183" i="32"/>
  <c r="AH183" i="32"/>
  <c r="AB183" i="32"/>
  <c r="AD183" i="32"/>
  <c r="Y64" i="32"/>
  <c r="E85" i="32"/>
  <c r="D97" i="32"/>
  <c r="X195" i="32"/>
  <c r="S43" i="12"/>
  <c r="Y13" i="31"/>
  <c r="Y91" i="31"/>
  <c r="Y65" i="31"/>
  <c r="Y26" i="31"/>
  <c r="I92" i="12"/>
  <c r="O92" i="12"/>
  <c r="Q92" i="12"/>
  <c r="E92" i="12"/>
  <c r="K92" i="12"/>
  <c r="Y39" i="31"/>
  <c r="Y78" i="31"/>
  <c r="G92" i="12"/>
  <c r="M92" i="12"/>
  <c r="Y53" i="31"/>
  <c r="Y27" i="31"/>
  <c r="Y66" i="31"/>
  <c r="Y79" i="31"/>
  <c r="Y92" i="31"/>
  <c r="Y14" i="31"/>
  <c r="Y40" i="31"/>
  <c r="T83" i="12"/>
  <c r="S83" i="12" s="1"/>
  <c r="Y70" i="31"/>
  <c r="Y44" i="31"/>
  <c r="Y18" i="31"/>
  <c r="Y83" i="31"/>
  <c r="Y57" i="31"/>
  <c r="Y31" i="31"/>
  <c r="Y5" i="31"/>
  <c r="Y75" i="31"/>
  <c r="Y62" i="31"/>
  <c r="Y10" i="31"/>
  <c r="Y49" i="31"/>
  <c r="Y36" i="31"/>
  <c r="Y23" i="31"/>
  <c r="Y88" i="31"/>
  <c r="Y74" i="31"/>
  <c r="Y61" i="31"/>
  <c r="Y22" i="31"/>
  <c r="Y87" i="31"/>
  <c r="Y48" i="31"/>
  <c r="Y9" i="31"/>
  <c r="Y35" i="31"/>
  <c r="O87" i="12"/>
  <c r="K87" i="12"/>
  <c r="G87" i="12"/>
  <c r="M87" i="12"/>
  <c r="I87" i="12"/>
  <c r="E87" i="12"/>
  <c r="Q87" i="12"/>
  <c r="Y55" i="31"/>
  <c r="Y16" i="31"/>
  <c r="Y68" i="31"/>
  <c r="Y42" i="31"/>
  <c r="Y94" i="31"/>
  <c r="Y81" i="31"/>
  <c r="Y29" i="31"/>
  <c r="T94" i="12"/>
  <c r="T93" i="12"/>
  <c r="Y93" i="31"/>
  <c r="Y15" i="31"/>
  <c r="Y80" i="31"/>
  <c r="Y41" i="31"/>
  <c r="Y67" i="31"/>
  <c r="Y54" i="31"/>
  <c r="Y28" i="31"/>
  <c r="Y90" i="31"/>
  <c r="Y51" i="31"/>
  <c r="Y38" i="31"/>
  <c r="Y64" i="31"/>
  <c r="Y12" i="31"/>
  <c r="Y77" i="31"/>
  <c r="Y25" i="31"/>
  <c r="T90" i="12"/>
  <c r="S90" i="12" s="1"/>
  <c r="T89" i="12"/>
  <c r="S89" i="12" s="1"/>
  <c r="Y76" i="31"/>
  <c r="Y89" i="31"/>
  <c r="Y37" i="31"/>
  <c r="Y63" i="31"/>
  <c r="Y50" i="31"/>
  <c r="Y11" i="31"/>
  <c r="Y24" i="31"/>
  <c r="I88" i="12"/>
  <c r="O88" i="12"/>
  <c r="K88" i="12"/>
  <c r="G88" i="12"/>
  <c r="M88" i="12"/>
  <c r="E88" i="12"/>
  <c r="Q88" i="12"/>
  <c r="I91" i="12"/>
  <c r="O91" i="12"/>
  <c r="K91" i="12"/>
  <c r="G91" i="12"/>
  <c r="M91" i="12"/>
  <c r="E91" i="12"/>
  <c r="Q91" i="12"/>
  <c r="Y47" i="31"/>
  <c r="Y34" i="31"/>
  <c r="Y86" i="31"/>
  <c r="Y60" i="31"/>
  <c r="Y21" i="31"/>
  <c r="Y73" i="31"/>
  <c r="Y8" i="31"/>
  <c r="T86" i="12"/>
  <c r="S86" i="12" s="1"/>
  <c r="O84" i="12"/>
  <c r="Q84" i="12"/>
  <c r="M84" i="12"/>
  <c r="I84" i="12"/>
  <c r="E84" i="12"/>
  <c r="G84" i="12"/>
  <c r="K84" i="12"/>
  <c r="Y71" i="31"/>
  <c r="Y45" i="31"/>
  <c r="Y32" i="31"/>
  <c r="Y58" i="31"/>
  <c r="Y84" i="31"/>
  <c r="Y19" i="31"/>
  <c r="Y6" i="31"/>
  <c r="S84" i="12"/>
  <c r="Y39" i="32"/>
  <c r="Y51" i="32"/>
  <c r="Y27" i="32"/>
  <c r="Y35" i="32"/>
  <c r="Y73" i="32"/>
  <c r="Y50" i="32"/>
  <c r="Y72" i="32"/>
  <c r="Y57" i="32"/>
  <c r="Y38" i="32"/>
  <c r="Y33" i="32"/>
  <c r="Y49" i="32"/>
  <c r="Y34" i="32"/>
  <c r="Y41" i="32"/>
  <c r="Y67" i="32"/>
  <c r="Y28" i="32"/>
  <c r="Y80" i="32"/>
  <c r="Y44" i="32"/>
  <c r="Y59" i="32"/>
  <c r="Y77" i="32"/>
  <c r="Y82" i="32"/>
  <c r="Y60" i="32"/>
  <c r="Y46" i="32"/>
  <c r="Y78" i="32"/>
  <c r="Y84" i="32"/>
  <c r="Y70" i="32"/>
  <c r="Y66" i="32"/>
  <c r="Y45" i="32"/>
  <c r="Y29" i="32"/>
  <c r="Y76" i="32"/>
  <c r="Y30" i="32"/>
  <c r="Y62" i="32"/>
  <c r="Y37" i="32"/>
  <c r="Y58" i="32"/>
  <c r="Y68" i="32"/>
  <c r="Y54" i="32"/>
  <c r="Y53" i="32"/>
  <c r="W95" i="31"/>
  <c r="W82" i="31"/>
  <c r="W69" i="31"/>
  <c r="W56" i="31"/>
  <c r="W30" i="31"/>
  <c r="W17" i="31"/>
  <c r="M16" i="33"/>
  <c r="W43" i="31"/>
  <c r="R95" i="12"/>
  <c r="T85" i="12"/>
  <c r="S85" i="12" s="1"/>
  <c r="Y85" i="31"/>
  <c r="Y72" i="31"/>
  <c r="Y59" i="31"/>
  <c r="Y46" i="31"/>
  <c r="Y20" i="31"/>
  <c r="Y7" i="31"/>
  <c r="Y33" i="31"/>
  <c r="O195" i="32" l="1"/>
  <c r="I195" i="32"/>
  <c r="M195" i="32"/>
  <c r="U195" i="32"/>
  <c r="E195" i="32"/>
  <c r="W195" i="32"/>
  <c r="G195" i="32"/>
  <c r="S195" i="32"/>
  <c r="Q575" i="30"/>
  <c r="H34" i="33"/>
  <c r="X97" i="32"/>
  <c r="E97" i="32"/>
  <c r="K195" i="32"/>
  <c r="Q195" i="32"/>
  <c r="K46" i="38"/>
  <c r="M3" i="38"/>
  <c r="M5" i="38"/>
  <c r="M83" i="12"/>
  <c r="I83" i="12"/>
  <c r="E83" i="12"/>
  <c r="O83" i="12"/>
  <c r="K83" i="12"/>
  <c r="G83" i="12"/>
  <c r="Q83" i="12"/>
  <c r="M94" i="12"/>
  <c r="I94" i="12"/>
  <c r="E94" i="12"/>
  <c r="O94" i="12"/>
  <c r="K94" i="12"/>
  <c r="G94" i="12"/>
  <c r="Q94" i="12"/>
  <c r="S94" i="12"/>
  <c r="G93" i="12"/>
  <c r="M93" i="12"/>
  <c r="I93" i="12"/>
  <c r="E93" i="12"/>
  <c r="K93" i="12"/>
  <c r="O93" i="12"/>
  <c r="Q93" i="12"/>
  <c r="S93" i="12"/>
  <c r="M90" i="12"/>
  <c r="I90" i="12"/>
  <c r="E90" i="12"/>
  <c r="O90" i="12"/>
  <c r="G90" i="12"/>
  <c r="K90" i="12"/>
  <c r="Q90" i="12"/>
  <c r="O89" i="12"/>
  <c r="K89" i="12"/>
  <c r="G89" i="12"/>
  <c r="M89" i="12"/>
  <c r="I89" i="12"/>
  <c r="E89" i="12"/>
  <c r="Q89" i="12"/>
  <c r="G86" i="12"/>
  <c r="Q86" i="12"/>
  <c r="I86" i="12"/>
  <c r="E86" i="12"/>
  <c r="O86" i="12"/>
  <c r="K86" i="12"/>
  <c r="M86" i="12"/>
  <c r="M85" i="12"/>
  <c r="I85" i="12"/>
  <c r="E85" i="12"/>
  <c r="O85" i="12"/>
  <c r="K85" i="12"/>
  <c r="G85" i="12"/>
  <c r="Q85" i="12"/>
  <c r="Y69" i="31"/>
  <c r="Y95" i="31"/>
  <c r="Y56" i="31"/>
  <c r="Y17" i="31"/>
  <c r="Y82" i="31"/>
  <c r="Y30" i="31"/>
  <c r="Y43" i="31"/>
  <c r="T95" i="12"/>
  <c r="O97" i="32" l="1"/>
  <c r="W97" i="32"/>
  <c r="U97" i="32"/>
  <c r="M97" i="32"/>
  <c r="I97" i="32"/>
  <c r="S97" i="32"/>
  <c r="K97" i="32"/>
  <c r="Q97" i="32"/>
  <c r="G97" i="32"/>
  <c r="O95" i="12"/>
  <c r="K95" i="12"/>
  <c r="G95" i="12"/>
  <c r="M95" i="12"/>
  <c r="I95" i="12"/>
  <c r="E95" i="12"/>
  <c r="Q95" i="12"/>
  <c r="S95" i="12"/>
  <c r="Y97" i="32" l="1"/>
  <c r="F22" i="33" l="1"/>
  <c r="F26" i="33"/>
  <c r="F24" i="33"/>
  <c r="F30" i="33"/>
  <c r="F31" i="33"/>
  <c r="F23" i="33"/>
  <c r="F21" i="33"/>
  <c r="F25" i="33"/>
  <c r="F29" i="33"/>
  <c r="F32" i="33"/>
  <c r="F20" i="33"/>
  <c r="F28" i="33"/>
  <c r="F27" i="33"/>
</calcChain>
</file>

<file path=xl/sharedStrings.xml><?xml version="1.0" encoding="utf-8"?>
<sst xmlns="http://schemas.openxmlformats.org/spreadsheetml/2006/main" count="1560" uniqueCount="231">
  <si>
    <t xml:space="preserve"> A</t>
  </si>
  <si>
    <t>AB</t>
  </si>
  <si>
    <t>ABC</t>
  </si>
  <si>
    <t>ABCD</t>
  </si>
  <si>
    <t>B</t>
  </si>
  <si>
    <t>BC</t>
  </si>
  <si>
    <t>BCD</t>
  </si>
  <si>
    <t>C</t>
  </si>
  <si>
    <t>CD</t>
  </si>
  <si>
    <t>D</t>
  </si>
  <si>
    <t>TOTAL</t>
  </si>
  <si>
    <t>A</t>
  </si>
  <si>
    <t>Enero</t>
  </si>
  <si>
    <t>Febrero</t>
  </si>
  <si>
    <t>Marzo</t>
  </si>
  <si>
    <t>Abril</t>
  </si>
  <si>
    <t>Agosto</t>
  </si>
  <si>
    <t>Septiembre</t>
  </si>
  <si>
    <t>Octubre</t>
  </si>
  <si>
    <t>Noviembre</t>
  </si>
  <si>
    <t>Diciembre</t>
  </si>
  <si>
    <t>AUVACA</t>
  </si>
  <si>
    <t>AVSA</t>
  </si>
  <si>
    <t>URBETUR</t>
  </si>
  <si>
    <t>BB</t>
  </si>
  <si>
    <t>CC</t>
  </si>
  <si>
    <t>Mayo</t>
  </si>
  <si>
    <t>Junio</t>
  </si>
  <si>
    <t>Julio</t>
  </si>
  <si>
    <t>B-10 Mislata</t>
  </si>
  <si>
    <t>TOTAL ANUAL</t>
  </si>
  <si>
    <t>Operador</t>
  </si>
  <si>
    <t>EDETANIA BUS</t>
  </si>
  <si>
    <t>AUTOBUSES BUÑOL</t>
  </si>
  <si>
    <t>AUTOCARES HERCA</t>
  </si>
  <si>
    <t>Mes</t>
  </si>
  <si>
    <t>General</t>
  </si>
  <si>
    <t>+65</t>
  </si>
  <si>
    <t>B-10 Alcàsser</t>
  </si>
  <si>
    <t>B-10 Sagunt</t>
  </si>
  <si>
    <t>Riba-roja</t>
  </si>
  <si>
    <t>Marxant Exprés</t>
  </si>
  <si>
    <t>A&gt;65 Perelló</t>
  </si>
  <si>
    <t>TOTAL MENSUAL</t>
  </si>
  <si>
    <t>CVV-252</t>
  </si>
  <si>
    <t>Línea</t>
  </si>
  <si>
    <t>Línea 103
Alcàsser - Silla</t>
  </si>
  <si>
    <t>CVV-251</t>
  </si>
  <si>
    <t>Línea 230
Bétera - Serra</t>
  </si>
  <si>
    <t>%</t>
  </si>
  <si>
    <t>%AB</t>
  </si>
  <si>
    <t>% A</t>
  </si>
  <si>
    <t>% ABC</t>
  </si>
  <si>
    <t>% ABCD</t>
  </si>
  <si>
    <t>% B</t>
  </si>
  <si>
    <t>% BC</t>
  </si>
  <si>
    <t>% BCD</t>
  </si>
  <si>
    <t>% C</t>
  </si>
  <si>
    <t>% CD</t>
  </si>
  <si>
    <t>% AB</t>
  </si>
  <si>
    <t>%CD</t>
  </si>
  <si>
    <t>% D</t>
  </si>
  <si>
    <t>CVV-256</t>
  </si>
  <si>
    <t>CVV-259</t>
  </si>
  <si>
    <t>CVV-254</t>
  </si>
  <si>
    <t>CVV-253</t>
  </si>
  <si>
    <t>CVV-257</t>
  </si>
  <si>
    <t>Línea 106
Torrent - C. C. Bonaire - Manises</t>
  </si>
  <si>
    <t>Línea 107
Quart de Poblet - El Saler</t>
  </si>
  <si>
    <t>CVV-250</t>
  </si>
  <si>
    <t>FERNANBÚS</t>
  </si>
  <si>
    <t>CVV-258</t>
  </si>
  <si>
    <t>Etapas</t>
  </si>
  <si>
    <t>1.</t>
  </si>
  <si>
    <t>2.</t>
  </si>
  <si>
    <t>3.</t>
  </si>
  <si>
    <t>4.</t>
  </si>
  <si>
    <t>5.</t>
  </si>
  <si>
    <t>6.</t>
  </si>
  <si>
    <t>7.</t>
  </si>
  <si>
    <t>acceder</t>
  </si>
  <si>
    <t>B-10 Buñol</t>
  </si>
  <si>
    <t>Títulos prop. de operadores</t>
  </si>
  <si>
    <t>%B</t>
  </si>
  <si>
    <t>B-10 Llíria</t>
  </si>
  <si>
    <t>Mes (2020)</t>
  </si>
  <si>
    <t>ª</t>
  </si>
  <si>
    <t>L103</t>
  </si>
  <si>
    <t>L180</t>
  </si>
  <si>
    <t>L181</t>
  </si>
  <si>
    <t>L182</t>
  </si>
  <si>
    <t>L184</t>
  </si>
  <si>
    <t>L102</t>
  </si>
  <si>
    <t>L110</t>
  </si>
  <si>
    <t>L112</t>
  </si>
  <si>
    <t>L115</t>
  </si>
  <si>
    <t>L310</t>
  </si>
  <si>
    <t>L320</t>
  </si>
  <si>
    <t>L186</t>
  </si>
  <si>
    <t>L280/281</t>
  </si>
  <si>
    <t>L260</t>
  </si>
  <si>
    <t>L265/266</t>
  </si>
  <si>
    <t>L130</t>
  </si>
  <si>
    <t>L131</t>
  </si>
  <si>
    <t>L135</t>
  </si>
  <si>
    <t>L140</t>
  </si>
  <si>
    <t>L145</t>
  </si>
  <si>
    <t>L146</t>
  </si>
  <si>
    <t>L230</t>
  </si>
  <si>
    <t>L245</t>
  </si>
  <si>
    <t>L106</t>
  </si>
  <si>
    <t>L107</t>
  </si>
  <si>
    <t>L150</t>
  </si>
  <si>
    <t>L160</t>
  </si>
  <si>
    <t>L161</t>
  </si>
  <si>
    <t>L170</t>
  </si>
  <si>
    <t>L172</t>
  </si>
  <si>
    <t>L183</t>
  </si>
  <si>
    <t>L191</t>
  </si>
  <si>
    <t>L105</t>
  </si>
  <si>
    <t>L158</t>
  </si>
  <si>
    <t>AUTOBUSES HERCA</t>
  </si>
  <si>
    <t>Total descenso</t>
  </si>
  <si>
    <t>Comparativo abril - diciembre 2020</t>
  </si>
  <si>
    <t>Comparativo abril - diciembre 2019</t>
  </si>
  <si>
    <t>&gt; 700.000</t>
  </si>
  <si>
    <t>&lt; 100.000</t>
  </si>
  <si>
    <t>Nº líneas</t>
  </si>
  <si>
    <t>8.</t>
  </si>
  <si>
    <t>9.</t>
  </si>
  <si>
    <t>Línea 105
Vilamarxant - Riba-roja</t>
  </si>
  <si>
    <t>Reduït</t>
  </si>
  <si>
    <t>Títols propietat dels operadors</t>
  </si>
  <si>
    <t>Títols de coordinació</t>
  </si>
  <si>
    <t>Abonament Transport</t>
  </si>
  <si>
    <t>Abonament Transport Jove</t>
  </si>
  <si>
    <t>Bo Transbord AB</t>
  </si>
  <si>
    <t>Bo Sanitari</t>
  </si>
  <si>
    <t>Total títols de coordinació</t>
  </si>
  <si>
    <t>Títols propietat de l' ATMV específics de línies</t>
  </si>
  <si>
    <t>Títols propis dels operadors</t>
  </si>
  <si>
    <t>B-10 Parc Tecnológic</t>
  </si>
  <si>
    <t>Bons Buñol</t>
  </si>
  <si>
    <t>Gener</t>
  </si>
  <si>
    <t>Febrer</t>
  </si>
  <si>
    <t>Març</t>
  </si>
  <si>
    <t>Maig</t>
  </si>
  <si>
    <t>Juliol</t>
  </si>
  <si>
    <t>Agost</t>
  </si>
  <si>
    <t>Setembre</t>
  </si>
  <si>
    <t>Novembre</t>
  </si>
  <si>
    <t>Desembre</t>
  </si>
  <si>
    <t>Juny</t>
  </si>
  <si>
    <t>Bitllet senzill</t>
  </si>
  <si>
    <t>Títols prop. de l' ATMV</t>
  </si>
  <si>
    <t>Títols prop. d' operadors</t>
  </si>
  <si>
    <t>Total títols de coord.</t>
  </si>
  <si>
    <t>Bitllet senzill general</t>
  </si>
  <si>
    <t>Bitllet senzill +65</t>
  </si>
  <si>
    <t>Bitllet senzill reduït</t>
  </si>
  <si>
    <t>Entre 300.000 i 700.000</t>
  </si>
  <si>
    <t>Entre 100.000 i 300.000</t>
  </si>
  <si>
    <t>SITUACIÓ DELS VIATGES EN LA XARXA METROBUS - ANY 2020</t>
  </si>
  <si>
    <t>ANÀLISI DE L'ANY 2020 I EVOLUCIÓ DEL PERÍODE 2015 - 2020</t>
  </si>
  <si>
    <t>DADES DESGLOSSADES PER OPERADORS</t>
  </si>
  <si>
    <t>DADES DESGLOSSADES PER LÍNIES</t>
  </si>
  <si>
    <t>EVOLUCIÓ DE DADES PER TIPOLOGIA DE TÍTOL DE TRANSPORT</t>
  </si>
  <si>
    <t>EVOLUCIÓ DE DADES PER ÀMBIT ZONAL</t>
  </si>
  <si>
    <t>IMPACTE DE LA CRISI SANITÀRIA DE LA COVID-19</t>
  </si>
  <si>
    <t>GRÀFIQUES DE L'EVOLUCIÓ DE LA XARXA ENTRE 2015 I 2020</t>
  </si>
  <si>
    <t>DADES GENERALS DE LES ETAPES EN 2020</t>
  </si>
  <si>
    <t>Títols propietat de l'ATMV</t>
  </si>
  <si>
    <t xml:space="preserve"> Abonament Transport</t>
  </si>
  <si>
    <t>NOTA: Els percentatges representen la part proporcional de cada operador dins de cada categoria de títol.</t>
  </si>
  <si>
    <t>Etapes</t>
  </si>
  <si>
    <t>Concessió</t>
  </si>
  <si>
    <t>Títol</t>
  </si>
  <si>
    <t>TOTAL PER TÍTOL</t>
  </si>
  <si>
    <t>Bo 10 - Alcàsser</t>
  </si>
  <si>
    <t>Bo Transbrod AB</t>
  </si>
  <si>
    <t>Bo 10 Sagunt</t>
  </si>
  <si>
    <t>Bo 10 Parque Tecnol. - AB</t>
  </si>
  <si>
    <t>Bo 10 Parque Tecnol. - B</t>
  </si>
  <si>
    <t>Bo 10 Llíria</t>
  </si>
  <si>
    <t>Bo 10 Mislata</t>
  </si>
  <si>
    <t>Total títol prop. ATMV</t>
  </si>
  <si>
    <t>Línea 180
València - Albal</t>
  </si>
  <si>
    <t>Línea 181
València - Picassent</t>
  </si>
  <si>
    <t>Línea 182
València - Silla</t>
  </si>
  <si>
    <t>Línea 184
València - Picanya</t>
  </si>
  <si>
    <t>Línea 110
València - Puçol</t>
  </si>
  <si>
    <t>Línea 320
València - Vall d'Uixó</t>
  </si>
  <si>
    <t>Línea 186
València - Centre Penitenciari</t>
  </si>
  <si>
    <t>Líneas 280/281
València - Llombai/Benimodo</t>
  </si>
  <si>
    <t>Línea 260
València - Godelleta - Turís</t>
  </si>
  <si>
    <t>Líneas 265/266
València - Yátova/Cheste</t>
  </si>
  <si>
    <t>Línea 131
València - Mas Camarena</t>
  </si>
  <si>
    <t>Línea 135
València - Torre en Conill</t>
  </si>
  <si>
    <t>Línea 140
València - Paterna</t>
  </si>
  <si>
    <t>Línea 145
València - Llíria</t>
  </si>
  <si>
    <t>Línea 146
València - Benaguasil</t>
  </si>
  <si>
    <t>Línea 245
València - Llíria - Vilamarxant - Gestalgar</t>
  </si>
  <si>
    <t>Línea 160
València - Xirivella - Alaquàs - Aldaia</t>
  </si>
  <si>
    <t>Línea 161
València - Xriviella - Alaquàs - Aldaia - Quart</t>
  </si>
  <si>
    <t>Línea 170
València - Torrent</t>
  </si>
  <si>
    <t>Línea 172
València - Torrent - Calicanto</t>
  </si>
  <si>
    <t>Línea 183
València - Sedaví - C. C. Alfafar</t>
  </si>
  <si>
    <t>Línea 191
València - Mareny Blau</t>
  </si>
  <si>
    <t>Línea 158
València - Vilamarxant</t>
  </si>
  <si>
    <t>Línea 112
València - Platges - El Puig</t>
  </si>
  <si>
    <t>Línea 115
València - Port de Sagunt</t>
  </si>
  <si>
    <t>Línea 310
Benavites - Port de Sagunt</t>
  </si>
  <si>
    <t>Línea 130
Empalme - Parc Tecnolgic</t>
  </si>
  <si>
    <t>Línea 150
València - Manises - Aeroport</t>
  </si>
  <si>
    <t>NOTA: Els percentatges representen la part proporcional de cada operador dins la categoria de Bo Sanitari.</t>
  </si>
  <si>
    <t>REPARTIMENT D'ÚS DE BO SANITARI PER OPERADOR</t>
  </si>
  <si>
    <t>REPARTIMENT D'ÚS PER MES</t>
  </si>
  <si>
    <t>NOTA: Els percentatges representen la part proporcional de cada categoria de títol sobre el total.</t>
  </si>
  <si>
    <t>NOTA: L'evolució mosta els títols dels quals es disposa d'informació zonal (Títols de serveis especials, Abonament Transport y Bo Transbord). Els bitllets senzills no poden ser adscrits a una zona concreta.</t>
  </si>
  <si>
    <t xml:space="preserve">                          Els percentatges representen la part proporcional de cada àmbit zonal sobre el total general o sobre el subtotal de cada títol en l'informació desglossada. </t>
  </si>
  <si>
    <t>Zones tarifàries</t>
  </si>
  <si>
    <t>Any</t>
  </si>
  <si>
    <t>Abonament  Transport</t>
  </si>
  <si>
    <t>Bo Transbord</t>
  </si>
  <si>
    <t>B-10 Parc Tecnològic</t>
  </si>
  <si>
    <t>Títos propietat dels operadors</t>
  </si>
  <si>
    <t>NOTA: No s'inclou en l'anàlisi comparativa el nombre d'etapes corresponent al Bo Sanitari.</t>
  </si>
  <si>
    <t>INTRODUCCIÓ DE NOUS BONS - BO SANITARI</t>
  </si>
  <si>
    <t>GRÀFIQUES DE LA SITUACIÓ DE LA XARXA EN 2020</t>
  </si>
  <si>
    <t>Universitaris</t>
  </si>
  <si>
    <t>Línea 102
Sagunt - Port de Sagunt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</si>
</sst>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0.000%"/>
    <numFmt numFmtId="167" formatCode="0.0000%"/>
    <numFmt numFmtId="168" formatCode="0.00000%"/>
    <numFmt numFmtId="169" formatCode="_-* #,##0.00\ _P_t_s_-;\-* #,##0.00\ _P_t_s_-;_-* &quot;-&quot;??\ _P_t_s_-;_-@_-"/>
  </numFmts>
  <fonts count="9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chivo"/>
      <family val="2"/>
    </font>
    <font>
      <b/>
      <sz val="10"/>
      <color theme="0"/>
      <name val="Archivo"/>
      <family val="2"/>
    </font>
    <font>
      <b/>
      <sz val="11"/>
      <name val="Archivo"/>
      <family val="2"/>
    </font>
    <font>
      <b/>
      <sz val="10"/>
      <name val="Archivo"/>
      <family val="2"/>
    </font>
    <font>
      <sz val="10"/>
      <color theme="1"/>
      <name val="Archivo"/>
      <family val="2"/>
    </font>
    <font>
      <b/>
      <sz val="11"/>
      <color rgb="FF033171"/>
      <name val="Archivo"/>
      <family val="2"/>
    </font>
    <font>
      <sz val="11"/>
      <name val="Archivo"/>
      <family val="2"/>
    </font>
    <font>
      <sz val="11"/>
      <color rgb="FF033171"/>
      <name val="Archivo"/>
      <family val="2"/>
    </font>
    <font>
      <b/>
      <sz val="11"/>
      <color theme="1"/>
      <name val="Archivo"/>
      <family val="2"/>
    </font>
    <font>
      <sz val="11"/>
      <color theme="1"/>
      <name val="Archivo"/>
      <family val="2"/>
    </font>
    <font>
      <b/>
      <sz val="10"/>
      <color theme="1"/>
      <name val="Archivo"/>
      <family val="2"/>
    </font>
    <font>
      <b/>
      <sz val="11"/>
      <color theme="0"/>
      <name val="Archivo"/>
      <family val="2"/>
    </font>
    <font>
      <sz val="8"/>
      <name val="Archivo"/>
      <family val="2"/>
    </font>
    <font>
      <b/>
      <sz val="14"/>
      <name val="Archivo"/>
      <family val="2"/>
    </font>
    <font>
      <b/>
      <sz val="8"/>
      <color theme="0"/>
      <name val="Archivo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Archivo"/>
      <family val="2"/>
    </font>
    <font>
      <sz val="11"/>
      <color theme="0"/>
      <name val="Archivo"/>
      <family val="2"/>
    </font>
    <font>
      <b/>
      <sz val="14"/>
      <color theme="0"/>
      <name val="Archivo"/>
      <family val="2"/>
    </font>
    <font>
      <b/>
      <i/>
      <sz val="11"/>
      <color theme="1"/>
      <name val="Archivo"/>
      <family val="2"/>
    </font>
    <font>
      <sz val="9"/>
      <name val="Archivo"/>
      <family val="2"/>
    </font>
    <font>
      <sz val="10.5"/>
      <color theme="1"/>
      <name val="Archivo"/>
      <family val="2"/>
    </font>
    <font>
      <b/>
      <sz val="10.5"/>
      <color rgb="FF033171"/>
      <name val="Archivo"/>
      <family val="2"/>
    </font>
    <font>
      <b/>
      <sz val="10.5"/>
      <color theme="1"/>
      <name val="Archivo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theme="1" tint="0.499984740745262"/>
      <name val="Archivo"/>
      <family val="2"/>
    </font>
    <font>
      <b/>
      <i/>
      <sz val="10"/>
      <color theme="1" tint="0.499984740745262"/>
      <name val="Archivo"/>
      <family val="2"/>
    </font>
    <font>
      <sz val="12"/>
      <color theme="0"/>
      <name val="Archivo"/>
      <family val="2"/>
    </font>
    <font>
      <sz val="10"/>
      <color theme="0"/>
      <name val="Archivo"/>
      <family val="2"/>
    </font>
    <font>
      <b/>
      <sz val="11.5"/>
      <color theme="0"/>
      <name val="Archivo"/>
      <family val="2"/>
    </font>
    <font>
      <b/>
      <sz val="8"/>
      <name val="Archivo"/>
      <family val="2"/>
    </font>
    <font>
      <u/>
      <sz val="10"/>
      <color indexed="12"/>
      <name val="Arial"/>
      <family val="2"/>
    </font>
    <font>
      <sz val="10"/>
      <color rgb="FF033171"/>
      <name val="Archivo"/>
      <family val="2"/>
    </font>
    <font>
      <b/>
      <sz val="10"/>
      <color indexed="8"/>
      <name val="Archivo"/>
      <family val="2"/>
    </font>
    <font>
      <b/>
      <u/>
      <sz val="10"/>
      <color rgb="FF033171"/>
      <name val="Archivo"/>
      <family val="2"/>
    </font>
    <font>
      <b/>
      <sz val="10"/>
      <color rgb="FF033171"/>
      <name val="Archivo"/>
      <family val="2"/>
    </font>
    <font>
      <sz val="12"/>
      <color theme="1"/>
      <name val="Archivo"/>
      <family val="2"/>
    </font>
    <font>
      <b/>
      <u/>
      <sz val="14"/>
      <color rgb="FF033171"/>
      <name val="Archivo"/>
      <family val="2"/>
    </font>
    <font>
      <b/>
      <u/>
      <sz val="11"/>
      <color rgb="FF033171"/>
      <name val="Archivo"/>
      <family val="2"/>
    </font>
    <font>
      <b/>
      <sz val="9"/>
      <name val="Archivo"/>
      <family val="2"/>
    </font>
    <font>
      <sz val="10"/>
      <name val="MS Sans Serif"/>
      <family val="2"/>
    </font>
    <font>
      <b/>
      <sz val="11"/>
      <color rgb="FFFF0000"/>
      <name val="Archivo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theme="1"/>
      <name val="Archivo"/>
      <family val="2"/>
    </font>
    <font>
      <b/>
      <sz val="8"/>
      <color theme="1"/>
      <name val="Archivo"/>
      <family val="2"/>
    </font>
    <font>
      <b/>
      <sz val="8"/>
      <name val="Archivo"/>
      <family val="2"/>
    </font>
    <font>
      <b/>
      <sz val="8"/>
      <color rgb="FF033171"/>
      <name val="Archivo"/>
      <family val="2"/>
    </font>
    <font>
      <b/>
      <i/>
      <sz val="11"/>
      <color theme="0"/>
      <name val="Archivo"/>
      <family val="2"/>
    </font>
    <font>
      <b/>
      <i/>
      <sz val="10"/>
      <name val="Archivo"/>
      <family val="2"/>
    </font>
    <font>
      <b/>
      <i/>
      <sz val="11"/>
      <color rgb="FF033171"/>
      <name val="Archivo"/>
      <family val="2"/>
    </font>
    <font>
      <b/>
      <sz val="10"/>
      <color theme="0"/>
      <name val="Archivo"/>
      <family val="2"/>
    </font>
    <font>
      <sz val="10"/>
      <name val="Archivo"/>
      <family val="2"/>
    </font>
    <font>
      <b/>
      <sz val="11"/>
      <color rgb="FF033171"/>
      <name val="Archivo"/>
      <family val="2"/>
    </font>
    <font>
      <b/>
      <sz val="10"/>
      <name val="Archivo"/>
      <family val="2"/>
    </font>
    <font>
      <b/>
      <sz val="8"/>
      <color rgb="FF213067"/>
      <name val="Archivo"/>
      <family val="2"/>
    </font>
    <font>
      <sz val="10.5"/>
      <name val="Archivo"/>
      <family val="2"/>
    </font>
    <font>
      <b/>
      <sz val="10.5"/>
      <name val="Archivo"/>
      <family val="2"/>
    </font>
    <font>
      <b/>
      <sz val="9"/>
      <color theme="0"/>
      <name val="Archivo"/>
      <family val="2"/>
    </font>
    <font>
      <u/>
      <sz val="11"/>
      <name val="Archivo"/>
      <family val="2"/>
    </font>
    <font>
      <b/>
      <sz val="11"/>
      <color rgb="FF213067"/>
      <name val="Archivo"/>
      <family val="2"/>
    </font>
    <font>
      <b/>
      <sz val="11"/>
      <color rgb="FF03317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Archivo"/>
      <family val="2"/>
    </font>
    <font>
      <sz val="10"/>
      <color theme="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chivo"/>
      <family val="2"/>
    </font>
    <font>
      <sz val="11"/>
      <color rgb="FFFF0000"/>
      <name val="Archivo"/>
      <family val="2"/>
    </font>
    <font>
      <b/>
      <sz val="11"/>
      <color rgb="FFFFFFFF"/>
      <name val="Archivo"/>
      <family val="2"/>
      <charset val="1"/>
    </font>
    <font>
      <b/>
      <sz val="12"/>
      <color rgb="FFFFFFFF"/>
      <name val="Archivo"/>
      <family val="2"/>
      <charset val="1"/>
    </font>
    <font>
      <b/>
      <sz val="10"/>
      <color rgb="FFFFFFFF"/>
      <name val="Archivo"/>
      <family val="2"/>
      <charset val="1"/>
    </font>
    <font>
      <b/>
      <sz val="14"/>
      <color rgb="FFFFFFFF"/>
      <name val="Archivo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3171"/>
        <bgColor indexed="64"/>
      </patternFill>
    </fill>
    <fill>
      <patternFill patternType="solid">
        <fgColor rgb="FFF3EEF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033171"/>
        <bgColor rgb="FF003366"/>
      </patternFill>
    </fill>
  </fills>
  <borders count="1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auto="1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 style="medium">
        <color auto="1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</borders>
  <cellStyleXfs count="8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20" fillId="10" borderId="0" applyNumberFormat="0" applyBorder="0" applyAlignment="0" applyProtection="0"/>
    <xf numFmtId="0" fontId="21" fillId="15" borderId="72" applyNumberFormat="0" applyAlignment="0" applyProtection="0"/>
    <xf numFmtId="0" fontId="22" fillId="16" borderId="73" applyNumberFormat="0" applyAlignment="0" applyProtection="0"/>
    <xf numFmtId="0" fontId="23" fillId="0" borderId="74" applyNumberFormat="0" applyFill="0" applyAlignment="0" applyProtection="0"/>
    <xf numFmtId="0" fontId="24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5" fillId="11" borderId="72" applyNumberFormat="0" applyAlignment="0" applyProtection="0"/>
    <xf numFmtId="0" fontId="27" fillId="21" borderId="0" applyNumberFormat="0" applyBorder="0" applyAlignment="0" applyProtection="0"/>
    <xf numFmtId="0" fontId="28" fillId="11" borderId="0" applyNumberFormat="0" applyBorder="0" applyAlignment="0" applyProtection="0"/>
    <xf numFmtId="0" fontId="3" fillId="0" borderId="0"/>
    <xf numFmtId="0" fontId="26" fillId="8" borderId="75" applyNumberFormat="0" applyFont="0" applyAlignment="0" applyProtection="0"/>
    <xf numFmtId="0" fontId="29" fillId="15" borderId="76" applyNumberFormat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7" applyNumberFormat="0" applyFill="0" applyAlignment="0" applyProtection="0"/>
    <xf numFmtId="0" fontId="24" fillId="0" borderId="78" applyNumberFormat="0" applyFill="0" applyAlignment="0" applyProtection="0"/>
    <xf numFmtId="0" fontId="33" fillId="0" borderId="79" applyNumberFormat="0" applyFill="0" applyAlignment="0" applyProtection="0"/>
    <xf numFmtId="9" fontId="42" fillId="0" borderId="0" applyFont="0" applyFill="0" applyBorder="0" applyAlignment="0" applyProtection="0"/>
    <xf numFmtId="0" fontId="43" fillId="8" borderId="75" applyNumberFormat="0" applyFont="0" applyAlignment="0" applyProtection="0"/>
    <xf numFmtId="0" fontId="42" fillId="0" borderId="0"/>
    <xf numFmtId="0" fontId="1" fillId="0" borderId="0"/>
    <xf numFmtId="165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6" fillId="8" borderId="75" applyNumberFormat="0" applyFont="0" applyAlignment="0" applyProtection="0"/>
    <xf numFmtId="0" fontId="2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61" fillId="0" borderId="0"/>
    <xf numFmtId="165" fontId="61" fillId="0" borderId="0" applyFont="0" applyFill="0" applyBorder="0" applyAlignment="0" applyProtection="0"/>
    <xf numFmtId="0" fontId="62" fillId="8" borderId="75" applyNumberFormat="0" applyFont="0" applyAlignment="0" applyProtection="0"/>
    <xf numFmtId="9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1" fillId="0" borderId="0"/>
    <xf numFmtId="9" fontId="6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9" fillId="0" borderId="0"/>
    <xf numFmtId="0" fontId="1" fillId="0" borderId="0"/>
    <xf numFmtId="165" fontId="1" fillId="0" borderId="0" applyFont="0" applyFill="0" applyBorder="0" applyAlignment="0" applyProtection="0"/>
    <xf numFmtId="0" fontId="26" fillId="8" borderId="75" applyNumberFormat="0" applyFont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5">
    <xf numFmtId="0" fontId="0" fillId="0" borderId="0" xfId="0"/>
    <xf numFmtId="0" fontId="4" fillId="0" borderId="0" xfId="1" applyFont="1" applyAlignment="1">
      <alignment horizontal="center" vertical="center"/>
    </xf>
    <xf numFmtId="3" fontId="8" fillId="0" borderId="12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3" fontId="4" fillId="0" borderId="12" xfId="6" applyNumberFormat="1" applyFont="1" applyFill="1" applyBorder="1" applyAlignment="1">
      <alignment horizontal="center" vertical="center"/>
    </xf>
    <xf numFmtId="3" fontId="4" fillId="0" borderId="9" xfId="6" applyNumberFormat="1" applyFont="1" applyFill="1" applyBorder="1" applyAlignment="1">
      <alignment horizontal="center" vertical="center"/>
    </xf>
    <xf numFmtId="3" fontId="4" fillId="0" borderId="37" xfId="6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4" borderId="47" xfId="6" applyFont="1" applyFill="1" applyBorder="1" applyAlignment="1">
      <alignment horizontal="center" vertical="center" wrapText="1"/>
    </xf>
    <xf numFmtId="0" fontId="18" fillId="4" borderId="48" xfId="6" applyFont="1" applyFill="1" applyBorder="1" applyAlignment="1">
      <alignment horizontal="center" vertical="center" wrapText="1"/>
    </xf>
    <xf numFmtId="0" fontId="18" fillId="4" borderId="52" xfId="6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3" fontId="4" fillId="0" borderId="21" xfId="6" applyNumberFormat="1" applyFont="1" applyFill="1" applyBorder="1" applyAlignment="1">
      <alignment horizontal="center" vertical="center"/>
    </xf>
    <xf numFmtId="3" fontId="4" fillId="0" borderId="53" xfId="6" applyNumberFormat="1" applyFont="1" applyFill="1" applyBorder="1" applyAlignment="1">
      <alignment horizontal="center" vertical="center"/>
    </xf>
    <xf numFmtId="3" fontId="4" fillId="0" borderId="22" xfId="6" applyNumberFormat="1" applyFont="1" applyFill="1" applyBorder="1" applyAlignment="1">
      <alignment horizontal="center" vertical="center"/>
    </xf>
    <xf numFmtId="0" fontId="18" fillId="4" borderId="65" xfId="6" applyFont="1" applyFill="1" applyBorder="1" applyAlignment="1">
      <alignment horizontal="center" vertical="center" wrapText="1"/>
    </xf>
    <xf numFmtId="0" fontId="18" fillId="4" borderId="68" xfId="6" applyFont="1" applyFill="1" applyBorder="1" applyAlignment="1">
      <alignment horizontal="center" vertical="center" wrapText="1"/>
    </xf>
    <xf numFmtId="3" fontId="9" fillId="3" borderId="32" xfId="6" applyNumberFormat="1" applyFont="1" applyFill="1" applyBorder="1" applyAlignment="1">
      <alignment horizontal="center" vertical="center"/>
    </xf>
    <xf numFmtId="3" fontId="9" fillId="3" borderId="23" xfId="6" applyNumberFormat="1" applyFont="1" applyFill="1" applyBorder="1" applyAlignment="1">
      <alignment horizontal="center" vertical="center"/>
    </xf>
    <xf numFmtId="3" fontId="9" fillId="3" borderId="34" xfId="6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4" fillId="0" borderId="17" xfId="6" applyNumberFormat="1" applyFont="1" applyFill="1" applyBorder="1" applyAlignment="1">
      <alignment horizontal="center" vertical="center"/>
    </xf>
    <xf numFmtId="3" fontId="4" fillId="2" borderId="9" xfId="6" applyNumberFormat="1" applyFont="1" applyFill="1" applyBorder="1" applyAlignment="1">
      <alignment horizontal="center" vertical="center"/>
    </xf>
    <xf numFmtId="3" fontId="4" fillId="0" borderId="11" xfId="6" applyNumberFormat="1" applyFont="1" applyFill="1" applyBorder="1" applyAlignment="1">
      <alignment horizontal="center" vertical="center"/>
    </xf>
    <xf numFmtId="3" fontId="4" fillId="0" borderId="14" xfId="6" applyNumberFormat="1" applyFont="1" applyFill="1" applyBorder="1" applyAlignment="1">
      <alignment horizontal="center" vertical="center"/>
    </xf>
    <xf numFmtId="3" fontId="4" fillId="2" borderId="5" xfId="6" applyNumberFormat="1" applyFont="1" applyFill="1" applyBorder="1" applyAlignment="1">
      <alignment horizontal="center" vertical="center"/>
    </xf>
    <xf numFmtId="3" fontId="9" fillId="3" borderId="24" xfId="6" applyNumberFormat="1" applyFont="1" applyFill="1" applyBorder="1" applyAlignment="1">
      <alignment horizontal="center" vertical="center"/>
    </xf>
    <xf numFmtId="3" fontId="9" fillId="3" borderId="33" xfId="6" applyNumberFormat="1" applyFont="1" applyFill="1" applyBorder="1" applyAlignment="1">
      <alignment horizontal="center" vertical="center"/>
    </xf>
    <xf numFmtId="3" fontId="4" fillId="2" borderId="41" xfId="6" applyNumberFormat="1" applyFont="1" applyFill="1" applyBorder="1" applyAlignment="1">
      <alignment horizontal="center" vertical="center"/>
    </xf>
    <xf numFmtId="3" fontId="4" fillId="2" borderId="39" xfId="6" applyNumberFormat="1" applyFont="1" applyFill="1" applyBorder="1" applyAlignment="1">
      <alignment horizontal="center" vertical="center"/>
    </xf>
    <xf numFmtId="3" fontId="4" fillId="2" borderId="43" xfId="6" applyNumberFormat="1" applyFont="1" applyFill="1" applyBorder="1" applyAlignment="1">
      <alignment horizontal="center" vertical="center"/>
    </xf>
    <xf numFmtId="3" fontId="9" fillId="3" borderId="31" xfId="6" applyNumberFormat="1" applyFont="1" applyFill="1" applyBorder="1" applyAlignment="1">
      <alignment horizontal="center" vertical="center"/>
    </xf>
    <xf numFmtId="3" fontId="9" fillId="3" borderId="34" xfId="1" applyNumberFormat="1" applyFont="1" applyFill="1" applyBorder="1" applyAlignment="1">
      <alignment horizontal="center" vertical="center"/>
    </xf>
    <xf numFmtId="3" fontId="4" fillId="0" borderId="41" xfId="6" applyNumberFormat="1" applyFont="1" applyFill="1" applyBorder="1" applyAlignment="1">
      <alignment horizontal="center" vertical="center"/>
    </xf>
    <xf numFmtId="3" fontId="4" fillId="0" borderId="39" xfId="6" applyNumberFormat="1" applyFont="1" applyFill="1" applyBorder="1" applyAlignment="1">
      <alignment horizontal="center" vertical="center"/>
    </xf>
    <xf numFmtId="3" fontId="4" fillId="0" borderId="40" xfId="6" applyNumberFormat="1" applyFont="1" applyFill="1" applyBorder="1" applyAlignment="1">
      <alignment horizontal="center" vertical="center"/>
    </xf>
    <xf numFmtId="3" fontId="4" fillId="0" borderId="43" xfId="6" applyNumberFormat="1" applyFont="1" applyFill="1" applyBorder="1" applyAlignment="1">
      <alignment horizontal="center" vertical="center"/>
    </xf>
    <xf numFmtId="3" fontId="4" fillId="0" borderId="44" xfId="6" applyNumberFormat="1" applyFont="1" applyFill="1" applyBorder="1" applyAlignment="1">
      <alignment horizontal="center" vertical="center"/>
    </xf>
    <xf numFmtId="0" fontId="5" fillId="4" borderId="93" xfId="6" applyFont="1" applyFill="1" applyBorder="1" applyAlignment="1">
      <alignment horizontal="center" vertical="center" wrapText="1"/>
    </xf>
    <xf numFmtId="0" fontId="5" fillId="4" borderId="94" xfId="6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3" fontId="4" fillId="0" borderId="56" xfId="6" applyNumberFormat="1" applyFont="1" applyFill="1" applyBorder="1" applyAlignment="1">
      <alignment horizontal="center" vertical="center"/>
    </xf>
    <xf numFmtId="17" fontId="7" fillId="0" borderId="59" xfId="1" applyNumberFormat="1" applyFont="1" applyBorder="1" applyAlignment="1">
      <alignment vertical="center"/>
    </xf>
    <xf numFmtId="3" fontId="7" fillId="0" borderId="61" xfId="1" applyNumberFormat="1" applyFont="1" applyBorder="1" applyAlignment="1">
      <alignment vertical="center"/>
    </xf>
    <xf numFmtId="17" fontId="9" fillId="3" borderId="34" xfId="6" applyNumberFormat="1" applyFont="1" applyFill="1" applyBorder="1"/>
    <xf numFmtId="17" fontId="7" fillId="0" borderId="58" xfId="1" applyNumberFormat="1" applyFont="1" applyBorder="1" applyAlignment="1">
      <alignment vertical="center"/>
    </xf>
    <xf numFmtId="17" fontId="7" fillId="0" borderId="35" xfId="1" applyNumberFormat="1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" fontId="7" fillId="0" borderId="10" xfId="1" applyNumberFormat="1" applyFont="1" applyBorder="1" applyAlignment="1">
      <alignment vertical="center"/>
    </xf>
    <xf numFmtId="17" fontId="7" fillId="0" borderId="2" xfId="1" applyNumberFormat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4" fillId="0" borderId="36" xfId="6" applyNumberFormat="1" applyFont="1" applyFill="1" applyBorder="1" applyAlignment="1">
      <alignment horizontal="center" vertical="center"/>
    </xf>
    <xf numFmtId="3" fontId="4" fillId="0" borderId="38" xfId="6" applyNumberFormat="1" applyFont="1" applyFill="1" applyBorder="1" applyAlignment="1">
      <alignment horizontal="center" vertical="center"/>
    </xf>
    <xf numFmtId="0" fontId="5" fillId="4" borderId="111" xfId="6" applyFont="1" applyFill="1" applyBorder="1" applyAlignment="1">
      <alignment horizontal="center" vertical="center" wrapText="1"/>
    </xf>
    <xf numFmtId="3" fontId="7" fillId="0" borderId="58" xfId="6" applyNumberFormat="1" applyFont="1" applyFill="1" applyBorder="1" applyAlignment="1">
      <alignment horizontal="center" vertical="center"/>
    </xf>
    <xf numFmtId="3" fontId="7" fillId="0" borderId="59" xfId="6" applyNumberFormat="1" applyFont="1" applyFill="1" applyBorder="1" applyAlignment="1">
      <alignment horizontal="center" vertical="center"/>
    </xf>
    <xf numFmtId="3" fontId="7" fillId="0" borderId="61" xfId="6" applyNumberFormat="1" applyFont="1" applyFill="1" applyBorder="1" applyAlignment="1">
      <alignment horizontal="center" vertical="center"/>
    </xf>
    <xf numFmtId="3" fontId="7" fillId="0" borderId="35" xfId="6" applyNumberFormat="1" applyFont="1" applyFill="1" applyBorder="1" applyAlignment="1">
      <alignment horizontal="center" vertical="center"/>
    </xf>
    <xf numFmtId="3" fontId="7" fillId="0" borderId="22" xfId="6" applyNumberFormat="1" applyFont="1" applyFill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/>
    </xf>
    <xf numFmtId="3" fontId="7" fillId="0" borderId="21" xfId="6" applyNumberFormat="1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/>
    </xf>
    <xf numFmtId="3" fontId="38" fillId="2" borderId="12" xfId="6" applyNumberFormat="1" applyFont="1" applyFill="1" applyBorder="1" applyAlignment="1">
      <alignment horizontal="center" vertical="center"/>
    </xf>
    <xf numFmtId="3" fontId="4" fillId="0" borderId="1" xfId="6" applyNumberFormat="1" applyFont="1" applyBorder="1" applyAlignment="1">
      <alignment horizontal="center" vertical="center"/>
    </xf>
    <xf numFmtId="3" fontId="9" fillId="3" borderId="58" xfId="6" applyNumberFormat="1" applyFont="1" applyFill="1" applyBorder="1" applyAlignment="1">
      <alignment horizontal="center" vertical="center"/>
    </xf>
    <xf numFmtId="3" fontId="9" fillId="3" borderId="59" xfId="6" applyNumberFormat="1" applyFont="1" applyFill="1" applyBorder="1" applyAlignment="1">
      <alignment horizontal="center" vertical="center"/>
    </xf>
    <xf numFmtId="3" fontId="9" fillId="3" borderId="60" xfId="6" applyNumberFormat="1" applyFont="1" applyFill="1" applyBorder="1" applyAlignment="1">
      <alignment horizontal="center" vertical="center"/>
    </xf>
    <xf numFmtId="3" fontId="4" fillId="0" borderId="5" xfId="6" applyNumberFormat="1" applyFont="1" applyBorder="1" applyAlignment="1">
      <alignment horizontal="center" vertical="center"/>
    </xf>
    <xf numFmtId="3" fontId="4" fillId="0" borderId="21" xfId="6" applyNumberFormat="1" applyFont="1" applyBorder="1" applyAlignment="1">
      <alignment horizontal="center" vertical="center"/>
    </xf>
    <xf numFmtId="3" fontId="9" fillId="3" borderId="61" xfId="6" applyNumberFormat="1" applyFont="1" applyFill="1" applyBorder="1" applyAlignment="1">
      <alignment horizontal="center" vertical="center"/>
    </xf>
    <xf numFmtId="3" fontId="9" fillId="3" borderId="32" xfId="0" applyNumberFormat="1" applyFont="1" applyFill="1" applyBorder="1" applyAlignment="1">
      <alignment horizontal="center" vertical="center"/>
    </xf>
    <xf numFmtId="3" fontId="9" fillId="3" borderId="23" xfId="0" applyNumberFormat="1" applyFont="1" applyFill="1" applyBorder="1" applyAlignment="1">
      <alignment horizontal="center" vertical="center"/>
    </xf>
    <xf numFmtId="3" fontId="4" fillId="0" borderId="11" xfId="6" applyNumberFormat="1" applyFont="1" applyBorder="1" applyAlignment="1">
      <alignment horizontal="center" vertical="center"/>
    </xf>
    <xf numFmtId="3" fontId="4" fillId="0" borderId="14" xfId="6" applyNumberFormat="1" applyFont="1" applyBorder="1" applyAlignment="1">
      <alignment horizontal="center" vertical="center"/>
    </xf>
    <xf numFmtId="3" fontId="9" fillId="3" borderId="35" xfId="6" applyNumberFormat="1" applyFont="1" applyFill="1" applyBorder="1" applyAlignment="1">
      <alignment horizontal="center" vertical="center"/>
    </xf>
    <xf numFmtId="3" fontId="4" fillId="2" borderId="56" xfId="6" applyNumberFormat="1" applyFont="1" applyFill="1" applyBorder="1" applyAlignment="1">
      <alignment horizontal="center" vertical="center"/>
    </xf>
    <xf numFmtId="3" fontId="4" fillId="2" borderId="37" xfId="6" applyNumberFormat="1" applyFont="1" applyFill="1" applyBorder="1" applyAlignment="1">
      <alignment horizontal="center" vertical="center"/>
    </xf>
    <xf numFmtId="3" fontId="4" fillId="2" borderId="53" xfId="6" applyNumberFormat="1" applyFont="1" applyFill="1" applyBorder="1" applyAlignment="1">
      <alignment horizontal="center" vertical="center"/>
    </xf>
    <xf numFmtId="3" fontId="4" fillId="2" borderId="81" xfId="6" applyNumberFormat="1" applyFont="1" applyFill="1" applyBorder="1" applyAlignment="1">
      <alignment horizontal="center" vertical="center"/>
    </xf>
    <xf numFmtId="3" fontId="9" fillId="3" borderId="113" xfId="6" applyNumberFormat="1" applyFont="1" applyFill="1" applyBorder="1" applyAlignment="1">
      <alignment horizontal="center" vertical="center"/>
    </xf>
    <xf numFmtId="3" fontId="4" fillId="0" borderId="9" xfId="6" applyNumberFormat="1" applyFont="1" applyBorder="1" applyAlignment="1">
      <alignment horizontal="center" vertical="center"/>
    </xf>
    <xf numFmtId="3" fontId="4" fillId="0" borderId="37" xfId="6" applyNumberFormat="1" applyFont="1" applyBorder="1" applyAlignment="1">
      <alignment horizontal="center" vertical="center"/>
    </xf>
    <xf numFmtId="3" fontId="4" fillId="0" borderId="81" xfId="6" applyNumberFormat="1" applyFont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4" fillId="2" borderId="32" xfId="6" applyNumberFormat="1" applyFont="1" applyFill="1" applyBorder="1" applyAlignment="1">
      <alignment horizontal="center" vertical="center"/>
    </xf>
    <xf numFmtId="3" fontId="4" fillId="2" borderId="33" xfId="6" applyNumberFormat="1" applyFont="1" applyFill="1" applyBorder="1" applyAlignment="1">
      <alignment horizontal="center" vertical="center"/>
    </xf>
    <xf numFmtId="1" fontId="4" fillId="0" borderId="5" xfId="6" applyNumberFormat="1" applyFont="1" applyBorder="1" applyAlignment="1">
      <alignment horizontal="center" vertical="center"/>
    </xf>
    <xf numFmtId="3" fontId="4" fillId="0" borderId="36" xfId="6" applyNumberFormat="1" applyFont="1" applyBorder="1" applyAlignment="1">
      <alignment horizontal="center" vertical="center"/>
    </xf>
    <xf numFmtId="3" fontId="4" fillId="0" borderId="39" xfId="6" applyNumberFormat="1" applyFont="1" applyBorder="1" applyAlignment="1">
      <alignment horizontal="center" vertical="center"/>
    </xf>
    <xf numFmtId="3" fontId="4" fillId="0" borderId="80" xfId="6" applyNumberFormat="1" applyFont="1" applyBorder="1" applyAlignment="1">
      <alignment horizontal="center" vertical="center"/>
    </xf>
    <xf numFmtId="3" fontId="4" fillId="2" borderId="31" xfId="6" applyNumberFormat="1" applyFont="1" applyFill="1" applyBorder="1" applyAlignment="1">
      <alignment horizontal="center" vertical="center"/>
    </xf>
    <xf numFmtId="0" fontId="18" fillId="4" borderId="49" xfId="6" applyFont="1" applyFill="1" applyBorder="1" applyAlignment="1">
      <alignment horizontal="center" vertical="center" wrapText="1"/>
    </xf>
    <xf numFmtId="3" fontId="7" fillId="0" borderId="60" xfId="1" applyNumberFormat="1" applyFont="1" applyBorder="1" applyAlignment="1">
      <alignment vertical="center"/>
    </xf>
    <xf numFmtId="3" fontId="0" fillId="0" borderId="0" xfId="0" applyNumberFormat="1"/>
    <xf numFmtId="1" fontId="4" fillId="0" borderId="12" xfId="6" applyNumberFormat="1" applyFont="1" applyBorder="1" applyAlignment="1">
      <alignment horizontal="center" vertical="center"/>
    </xf>
    <xf numFmtId="3" fontId="38" fillId="2" borderId="81" xfId="6" applyNumberFormat="1" applyFont="1" applyFill="1" applyBorder="1" applyAlignment="1">
      <alignment horizontal="center" vertical="center"/>
    </xf>
    <xf numFmtId="3" fontId="9" fillId="3" borderId="4" xfId="6" applyNumberFormat="1" applyFont="1" applyFill="1" applyBorder="1" applyAlignment="1">
      <alignment horizontal="center" vertical="center"/>
    </xf>
    <xf numFmtId="3" fontId="9" fillId="3" borderId="25" xfId="6" applyNumberFormat="1" applyFont="1" applyFill="1" applyBorder="1" applyAlignment="1">
      <alignment horizontal="center" vertical="center"/>
    </xf>
    <xf numFmtId="3" fontId="4" fillId="0" borderId="82" xfId="6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9" fillId="3" borderId="57" xfId="6" applyNumberFormat="1" applyFont="1" applyFill="1" applyBorder="1" applyAlignment="1">
      <alignment horizontal="center" vertical="center"/>
    </xf>
    <xf numFmtId="3" fontId="4" fillId="2" borderId="36" xfId="6" applyNumberFormat="1" applyFont="1" applyFill="1" applyBorder="1" applyAlignment="1">
      <alignment horizontal="center" vertical="center"/>
    </xf>
    <xf numFmtId="3" fontId="4" fillId="2" borderId="38" xfId="6" applyNumberFormat="1" applyFont="1" applyFill="1" applyBorder="1" applyAlignment="1">
      <alignment horizontal="center" vertical="center"/>
    </xf>
    <xf numFmtId="3" fontId="4" fillId="0" borderId="40" xfId="6" applyNumberFormat="1" applyFont="1" applyBorder="1" applyAlignment="1">
      <alignment horizontal="center" vertical="center"/>
    </xf>
    <xf numFmtId="3" fontId="4" fillId="0" borderId="82" xfId="6" applyNumberFormat="1" applyFont="1" applyBorder="1" applyAlignment="1">
      <alignment horizontal="center" vertical="center"/>
    </xf>
    <xf numFmtId="3" fontId="4" fillId="2" borderId="82" xfId="6" applyNumberFormat="1" applyFont="1" applyFill="1" applyBorder="1" applyAlignment="1">
      <alignment horizontal="center" vertical="center"/>
    </xf>
    <xf numFmtId="3" fontId="38" fillId="2" borderId="0" xfId="6" applyNumberFormat="1" applyFont="1" applyFill="1" applyBorder="1" applyAlignment="1">
      <alignment horizontal="center" vertical="center"/>
    </xf>
    <xf numFmtId="3" fontId="9" fillId="3" borderId="85" xfId="6" applyNumberFormat="1" applyFont="1" applyFill="1" applyBorder="1" applyAlignment="1">
      <alignment horizontal="center" vertical="center"/>
    </xf>
    <xf numFmtId="3" fontId="9" fillId="3" borderId="62" xfId="6" applyNumberFormat="1" applyFont="1" applyFill="1" applyBorder="1" applyAlignment="1">
      <alignment horizontal="center" vertical="center"/>
    </xf>
    <xf numFmtId="3" fontId="4" fillId="2" borderId="80" xfId="6" applyNumberFormat="1" applyFont="1" applyFill="1" applyBorder="1" applyAlignment="1">
      <alignment horizontal="center" vertical="center"/>
    </xf>
    <xf numFmtId="3" fontId="9" fillId="3" borderId="55" xfId="6" applyNumberFormat="1" applyFont="1" applyFill="1" applyBorder="1" applyAlignment="1">
      <alignment horizontal="center" vertical="center"/>
    </xf>
    <xf numFmtId="3" fontId="9" fillId="3" borderId="84" xfId="6" applyNumberFormat="1" applyFont="1" applyFill="1" applyBorder="1" applyAlignment="1">
      <alignment horizontal="center" vertical="center"/>
    </xf>
    <xf numFmtId="3" fontId="4" fillId="0" borderId="38" xfId="6" applyNumberFormat="1" applyFont="1" applyBorder="1" applyAlignment="1">
      <alignment horizontal="center" vertical="center"/>
    </xf>
    <xf numFmtId="3" fontId="4" fillId="0" borderId="12" xfId="6" applyNumberFormat="1" applyFont="1" applyBorder="1" applyAlignment="1">
      <alignment horizontal="center" vertical="center"/>
    </xf>
    <xf numFmtId="3" fontId="4" fillId="2" borderId="12" xfId="6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3" fontId="4" fillId="0" borderId="33" xfId="6" applyNumberFormat="1" applyFont="1" applyFill="1" applyBorder="1" applyAlignment="1">
      <alignment horizontal="center" vertical="center"/>
    </xf>
    <xf numFmtId="1" fontId="4" fillId="0" borderId="32" xfId="6" applyNumberFormat="1" applyFont="1" applyFill="1" applyBorder="1" applyAlignment="1">
      <alignment horizontal="center" vertical="center"/>
    </xf>
    <xf numFmtId="3" fontId="4" fillId="0" borderId="32" xfId="6" applyNumberFormat="1" applyFont="1" applyFill="1" applyBorder="1" applyAlignment="1">
      <alignment horizontal="center" vertical="center"/>
    </xf>
    <xf numFmtId="3" fontId="4" fillId="0" borderId="31" xfId="6" applyNumberFormat="1" applyFont="1" applyFill="1" applyBorder="1" applyAlignment="1">
      <alignment horizontal="center" vertical="center"/>
    </xf>
    <xf numFmtId="3" fontId="4" fillId="0" borderId="81" xfId="6" applyNumberFormat="1" applyFont="1" applyFill="1" applyBorder="1" applyAlignment="1">
      <alignment horizontal="center" vertical="center"/>
    </xf>
    <xf numFmtId="1" fontId="4" fillId="0" borderId="6" xfId="6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4" fillId="0" borderId="7" xfId="6" applyNumberFormat="1" applyFont="1" applyFill="1" applyBorder="1" applyAlignment="1">
      <alignment horizontal="center" vertical="center"/>
    </xf>
    <xf numFmtId="10" fontId="9" fillId="3" borderId="32" xfId="6" applyNumberFormat="1" applyFont="1" applyFill="1" applyBorder="1" applyAlignment="1">
      <alignment horizontal="center" vertical="center"/>
    </xf>
    <xf numFmtId="10" fontId="9" fillId="3" borderId="23" xfId="6" applyNumberFormat="1" applyFont="1" applyFill="1" applyBorder="1" applyAlignment="1">
      <alignment horizontal="center" vertical="center"/>
    </xf>
    <xf numFmtId="3" fontId="9" fillId="3" borderId="8" xfId="6" applyNumberFormat="1" applyFont="1" applyFill="1" applyBorder="1" applyAlignment="1">
      <alignment horizontal="center" vertical="center"/>
    </xf>
    <xf numFmtId="3" fontId="4" fillId="0" borderId="81" xfId="1" applyNumberFormat="1" applyFont="1" applyFill="1" applyBorder="1" applyAlignment="1">
      <alignment horizontal="center" vertical="center"/>
    </xf>
    <xf numFmtId="3" fontId="4" fillId="0" borderId="37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center" vertical="center"/>
    </xf>
    <xf numFmtId="1" fontId="4" fillId="0" borderId="32" xfId="1" applyNumberFormat="1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 vertical="center"/>
    </xf>
    <xf numFmtId="3" fontId="4" fillId="0" borderId="3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82" xfId="1" applyNumberFormat="1" applyFont="1" applyFill="1" applyBorder="1" applyAlignment="1">
      <alignment horizontal="center" vertical="center"/>
    </xf>
    <xf numFmtId="3" fontId="4" fillId="0" borderId="80" xfId="1" applyNumberFormat="1" applyFont="1" applyFill="1" applyBorder="1" applyAlignment="1">
      <alignment horizontal="center" vertical="center"/>
    </xf>
    <xf numFmtId="3" fontId="4" fillId="0" borderId="40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39" xfId="1" applyNumberFormat="1" applyFont="1" applyFill="1" applyBorder="1" applyAlignment="1">
      <alignment horizontal="center" vertical="center"/>
    </xf>
    <xf numFmtId="3" fontId="4" fillId="0" borderId="38" xfId="1" applyNumberFormat="1" applyFont="1" applyFill="1" applyBorder="1" applyAlignment="1">
      <alignment horizontal="center" vertical="center"/>
    </xf>
    <xf numFmtId="3" fontId="4" fillId="0" borderId="36" xfId="1" applyNumberFormat="1" applyFont="1" applyFill="1" applyBorder="1" applyAlignment="1">
      <alignment horizontal="center" vertical="center"/>
    </xf>
    <xf numFmtId="10" fontId="9" fillId="3" borderId="24" xfId="6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4" fillId="0" borderId="0" xfId="0" applyFont="1" applyAlignment="1">
      <alignment vertical="center"/>
    </xf>
    <xf numFmtId="10" fontId="44" fillId="0" borderId="53" xfId="6" applyNumberFormat="1" applyFont="1" applyFill="1" applyBorder="1" applyAlignment="1">
      <alignment horizontal="center" vertical="center"/>
    </xf>
    <xf numFmtId="10" fontId="44" fillId="0" borderId="1" xfId="6" applyNumberFormat="1" applyFont="1" applyFill="1" applyBorder="1" applyAlignment="1">
      <alignment horizontal="center" vertical="center"/>
    </xf>
    <xf numFmtId="10" fontId="44" fillId="0" borderId="21" xfId="6" applyNumberFormat="1" applyFont="1" applyFill="1" applyBorder="1" applyAlignment="1">
      <alignment horizontal="center" vertical="center"/>
    </xf>
    <xf numFmtId="10" fontId="44" fillId="0" borderId="22" xfId="6" applyNumberFormat="1" applyFont="1" applyFill="1" applyBorder="1" applyAlignment="1">
      <alignment horizontal="center" vertical="center"/>
    </xf>
    <xf numFmtId="10" fontId="44" fillId="0" borderId="17" xfId="49" applyNumberFormat="1" applyFont="1" applyFill="1" applyBorder="1" applyAlignment="1">
      <alignment horizontal="center" vertical="center"/>
    </xf>
    <xf numFmtId="10" fontId="44" fillId="0" borderId="11" xfId="6" applyNumberFormat="1" applyFont="1" applyFill="1" applyBorder="1" applyAlignment="1">
      <alignment horizontal="center" vertical="center"/>
    </xf>
    <xf numFmtId="10" fontId="44" fillId="0" borderId="14" xfId="6" applyNumberFormat="1" applyFont="1" applyFill="1" applyBorder="1" applyAlignment="1">
      <alignment horizontal="center" vertical="center"/>
    </xf>
    <xf numFmtId="0" fontId="45" fillId="0" borderId="0" xfId="6" applyFont="1" applyFill="1" applyBorder="1" applyAlignment="1">
      <alignment horizontal="center" vertical="center"/>
    </xf>
    <xf numFmtId="166" fontId="44" fillId="0" borderId="1" xfId="6" applyNumberFormat="1" applyFont="1" applyFill="1" applyBorder="1" applyAlignment="1">
      <alignment horizontal="center" vertical="center"/>
    </xf>
    <xf numFmtId="166" fontId="44" fillId="0" borderId="21" xfId="6" applyNumberFormat="1" applyFont="1" applyFill="1" applyBorder="1" applyAlignment="1">
      <alignment horizontal="center" vertical="center"/>
    </xf>
    <xf numFmtId="167" fontId="44" fillId="0" borderId="1" xfId="6" applyNumberFormat="1" applyFont="1" applyFill="1" applyBorder="1" applyAlignment="1">
      <alignment horizontal="center" vertical="center"/>
    </xf>
    <xf numFmtId="166" fontId="44" fillId="0" borderId="11" xfId="6" applyNumberFormat="1" applyFont="1" applyFill="1" applyBorder="1" applyAlignment="1">
      <alignment horizontal="center" vertical="center"/>
    </xf>
    <xf numFmtId="167" fontId="44" fillId="0" borderId="11" xfId="6" applyNumberFormat="1" applyFont="1" applyFill="1" applyBorder="1" applyAlignment="1">
      <alignment horizontal="center" vertical="center"/>
    </xf>
    <xf numFmtId="10" fontId="44" fillId="0" borderId="53" xfId="49" applyNumberFormat="1" applyFont="1" applyFill="1" applyBorder="1" applyAlignment="1">
      <alignment horizontal="center" vertical="center"/>
    </xf>
    <xf numFmtId="10" fontId="44" fillId="0" borderId="11" xfId="49" applyNumberFormat="1" applyFont="1" applyFill="1" applyBorder="1" applyAlignment="1">
      <alignment horizontal="center" vertical="center"/>
    </xf>
    <xf numFmtId="10" fontId="44" fillId="0" borderId="14" xfId="49" applyNumberFormat="1" applyFont="1" applyFill="1" applyBorder="1" applyAlignment="1">
      <alignment horizontal="center" vertical="center"/>
    </xf>
    <xf numFmtId="10" fontId="9" fillId="3" borderId="24" xfId="49" applyNumberFormat="1" applyFont="1" applyFill="1" applyBorder="1" applyAlignment="1">
      <alignment horizontal="center" vertical="center"/>
    </xf>
    <xf numFmtId="10" fontId="44" fillId="0" borderId="38" xfId="49" applyNumberFormat="1" applyFont="1" applyFill="1" applyBorder="1" applyAlignment="1">
      <alignment horizontal="center" vertical="center"/>
    </xf>
    <xf numFmtId="10" fontId="44" fillId="0" borderId="40" xfId="6" applyNumberFormat="1" applyFont="1" applyFill="1" applyBorder="1" applyAlignment="1">
      <alignment horizontal="center" vertical="center"/>
    </xf>
    <xf numFmtId="10" fontId="44" fillId="0" borderId="44" xfId="6" applyNumberFormat="1" applyFont="1" applyFill="1" applyBorder="1" applyAlignment="1">
      <alignment horizontal="center" vertical="center"/>
    </xf>
    <xf numFmtId="10" fontId="9" fillId="3" borderId="33" xfId="6" applyNumberFormat="1" applyFont="1" applyFill="1" applyBorder="1" applyAlignment="1">
      <alignment horizontal="center" vertical="center"/>
    </xf>
    <xf numFmtId="10" fontId="44" fillId="0" borderId="42" xfId="49" applyNumberFormat="1" applyFont="1" applyFill="1" applyBorder="1" applyAlignment="1">
      <alignment horizontal="center" vertical="center"/>
    </xf>
    <xf numFmtId="10" fontId="7" fillId="0" borderId="0" xfId="6" applyNumberFormat="1" applyFont="1" applyFill="1" applyBorder="1" applyAlignment="1">
      <alignment horizontal="center" vertical="center"/>
    </xf>
    <xf numFmtId="166" fontId="9" fillId="3" borderId="24" xfId="49" applyNumberFormat="1" applyFont="1" applyFill="1" applyBorder="1" applyAlignment="1">
      <alignment horizontal="center" vertical="center"/>
    </xf>
    <xf numFmtId="167" fontId="9" fillId="3" borderId="24" xfId="49" applyNumberFormat="1" applyFont="1" applyFill="1" applyBorder="1" applyAlignment="1">
      <alignment horizontal="center" vertical="center"/>
    </xf>
    <xf numFmtId="166" fontId="44" fillId="0" borderId="11" xfId="49" applyNumberFormat="1" applyFont="1" applyFill="1" applyBorder="1" applyAlignment="1">
      <alignment horizontal="center" vertical="center"/>
    </xf>
    <xf numFmtId="166" fontId="44" fillId="0" borderId="14" xfId="49" applyNumberFormat="1" applyFont="1" applyFill="1" applyBorder="1" applyAlignment="1">
      <alignment horizontal="center" vertical="center"/>
    </xf>
    <xf numFmtId="10" fontId="44" fillId="0" borderId="17" xfId="6" applyNumberFormat="1" applyFont="1" applyFill="1" applyBorder="1" applyAlignment="1">
      <alignment horizontal="center" vertical="center"/>
    </xf>
    <xf numFmtId="166" fontId="9" fillId="3" borderId="24" xfId="6" applyNumberFormat="1" applyFont="1" applyFill="1" applyBorder="1" applyAlignment="1">
      <alignment horizontal="center" vertical="center"/>
    </xf>
    <xf numFmtId="167" fontId="9" fillId="3" borderId="24" xfId="6" applyNumberFormat="1" applyFont="1" applyFill="1" applyBorder="1" applyAlignment="1">
      <alignment horizontal="center" vertical="center"/>
    </xf>
    <xf numFmtId="3" fontId="8" fillId="0" borderId="105" xfId="1" applyNumberFormat="1" applyFont="1" applyFill="1" applyBorder="1" applyAlignment="1">
      <alignment horizontal="center" vertical="center"/>
    </xf>
    <xf numFmtId="3" fontId="8" fillId="0" borderId="101" xfId="1" applyNumberFormat="1" applyFont="1" applyFill="1" applyBorder="1" applyAlignment="1">
      <alignment horizontal="center" vertical="center"/>
    </xf>
    <xf numFmtId="3" fontId="8" fillId="0" borderId="102" xfId="1" applyNumberFormat="1" applyFont="1" applyFill="1" applyBorder="1" applyAlignment="1">
      <alignment horizontal="center" vertical="center"/>
    </xf>
    <xf numFmtId="3" fontId="9" fillId="3" borderId="18" xfId="1" applyNumberFormat="1" applyFont="1" applyFill="1" applyBorder="1" applyAlignment="1">
      <alignment horizontal="center" vertical="center"/>
    </xf>
    <xf numFmtId="3" fontId="4" fillId="2" borderId="22" xfId="6" applyNumberFormat="1" applyFont="1" applyFill="1" applyBorder="1" applyAlignment="1">
      <alignment horizontal="center" vertical="center"/>
    </xf>
    <xf numFmtId="3" fontId="4" fillId="2" borderId="1" xfId="6" applyNumberFormat="1" applyFont="1" applyFill="1" applyBorder="1" applyAlignment="1">
      <alignment horizontal="center" vertical="center"/>
    </xf>
    <xf numFmtId="3" fontId="4" fillId="2" borderId="21" xfId="6" applyNumberFormat="1" applyFont="1" applyFill="1" applyBorder="1" applyAlignment="1">
      <alignment horizontal="center" vertical="center"/>
    </xf>
    <xf numFmtId="0" fontId="46" fillId="4" borderId="122" xfId="0" applyFont="1" applyFill="1" applyBorder="1" applyAlignment="1">
      <alignment horizontal="center" vertical="center"/>
    </xf>
    <xf numFmtId="0" fontId="47" fillId="4" borderId="94" xfId="6" applyFont="1" applyFill="1" applyBorder="1" applyAlignment="1">
      <alignment horizontal="center" vertical="center" wrapText="1"/>
    </xf>
    <xf numFmtId="3" fontId="7" fillId="0" borderId="42" xfId="6" applyNumberFormat="1" applyFont="1" applyFill="1" applyBorder="1" applyAlignment="1">
      <alignment horizontal="center" vertical="center"/>
    </xf>
    <xf numFmtId="3" fontId="7" fillId="0" borderId="40" xfId="6" applyNumberFormat="1" applyFont="1" applyFill="1" applyBorder="1" applyAlignment="1">
      <alignment horizontal="center" vertical="center"/>
    </xf>
    <xf numFmtId="3" fontId="7" fillId="0" borderId="44" xfId="6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3" fontId="7" fillId="2" borderId="38" xfId="6" applyNumberFormat="1" applyFont="1" applyFill="1" applyBorder="1" applyAlignment="1">
      <alignment horizontal="center" vertical="center"/>
    </xf>
    <xf numFmtId="3" fontId="7" fillId="2" borderId="40" xfId="6" applyNumberFormat="1" applyFont="1" applyFill="1" applyBorder="1" applyAlignment="1">
      <alignment horizontal="center" vertical="center"/>
    </xf>
    <xf numFmtId="3" fontId="7" fillId="2" borderId="44" xfId="6" applyNumberFormat="1" applyFont="1" applyFill="1" applyBorder="1" applyAlignment="1">
      <alignment horizontal="center" vertical="center"/>
    </xf>
    <xf numFmtId="3" fontId="7" fillId="2" borderId="42" xfId="6" applyNumberFormat="1" applyFont="1" applyFill="1" applyBorder="1" applyAlignment="1">
      <alignment horizontal="center" vertical="center"/>
    </xf>
    <xf numFmtId="10" fontId="44" fillId="2" borderId="17" xfId="49" applyNumberFormat="1" applyFont="1" applyFill="1" applyBorder="1" applyAlignment="1">
      <alignment horizontal="center" vertical="center"/>
    </xf>
    <xf numFmtId="10" fontId="44" fillId="2" borderId="11" xfId="6" applyNumberFormat="1" applyFont="1" applyFill="1" applyBorder="1" applyAlignment="1">
      <alignment horizontal="center" vertical="center"/>
    </xf>
    <xf numFmtId="10" fontId="44" fillId="2" borderId="14" xfId="6" applyNumberFormat="1" applyFont="1" applyFill="1" applyBorder="1" applyAlignment="1">
      <alignment horizontal="center" vertical="center"/>
    </xf>
    <xf numFmtId="10" fontId="44" fillId="2" borderId="17" xfId="6" applyNumberFormat="1" applyFont="1" applyFill="1" applyBorder="1" applyAlignment="1">
      <alignment horizontal="center" vertical="center"/>
    </xf>
    <xf numFmtId="10" fontId="44" fillId="2" borderId="37" xfId="49" applyNumberFormat="1" applyFont="1" applyFill="1" applyBorder="1" applyAlignment="1">
      <alignment horizontal="center" vertical="center"/>
    </xf>
    <xf numFmtId="10" fontId="44" fillId="2" borderId="12" xfId="6" applyNumberFormat="1" applyFont="1" applyFill="1" applyBorder="1" applyAlignment="1">
      <alignment horizontal="center" vertical="center"/>
    </xf>
    <xf numFmtId="10" fontId="44" fillId="2" borderId="5" xfId="6" applyNumberFormat="1" applyFont="1" applyFill="1" applyBorder="1" applyAlignment="1">
      <alignment horizontal="center" vertical="center"/>
    </xf>
    <xf numFmtId="10" fontId="44" fillId="2" borderId="9" xfId="6" applyNumberFormat="1" applyFont="1" applyFill="1" applyBorder="1" applyAlignment="1">
      <alignment horizontal="center" vertical="center"/>
    </xf>
    <xf numFmtId="10" fontId="44" fillId="0" borderId="56" xfId="49" applyNumberFormat="1" applyFont="1" applyFill="1" applyBorder="1" applyAlignment="1">
      <alignment horizontal="center" vertical="center"/>
    </xf>
    <xf numFmtId="10" fontId="44" fillId="0" borderId="37" xfId="49" applyNumberFormat="1" applyFont="1" applyFill="1" applyBorder="1" applyAlignment="1">
      <alignment horizontal="center" vertical="center"/>
    </xf>
    <xf numFmtId="10" fontId="44" fillId="0" borderId="12" xfId="1" applyNumberFormat="1" applyFont="1" applyFill="1" applyBorder="1" applyAlignment="1">
      <alignment horizontal="center" vertical="center"/>
    </xf>
    <xf numFmtId="10" fontId="44" fillId="0" borderId="5" xfId="1" applyNumberFormat="1" applyFont="1" applyFill="1" applyBorder="1" applyAlignment="1">
      <alignment horizontal="center" vertical="center"/>
    </xf>
    <xf numFmtId="10" fontId="9" fillId="3" borderId="32" xfId="1" applyNumberFormat="1" applyFont="1" applyFill="1" applyBorder="1" applyAlignment="1">
      <alignment horizontal="center" vertical="center"/>
    </xf>
    <xf numFmtId="10" fontId="44" fillId="0" borderId="9" xfId="1" applyNumberFormat="1" applyFont="1" applyFill="1" applyBorder="1" applyAlignment="1">
      <alignment horizontal="center" vertical="center"/>
    </xf>
    <xf numFmtId="3" fontId="14" fillId="0" borderId="58" xfId="1" applyNumberFormat="1" applyFont="1" applyFill="1" applyBorder="1" applyAlignment="1">
      <alignment horizontal="center" vertical="center"/>
    </xf>
    <xf numFmtId="3" fontId="14" fillId="0" borderId="59" xfId="1" applyNumberFormat="1" applyFont="1" applyFill="1" applyBorder="1" applyAlignment="1">
      <alignment horizontal="center" vertical="center"/>
    </xf>
    <xf numFmtId="3" fontId="14" fillId="0" borderId="61" xfId="1" applyNumberFormat="1" applyFont="1" applyFill="1" applyBorder="1" applyAlignment="1">
      <alignment horizontal="center" vertical="center"/>
    </xf>
    <xf numFmtId="3" fontId="14" fillId="0" borderId="35" xfId="1" applyNumberFormat="1" applyFont="1" applyFill="1" applyBorder="1" applyAlignment="1">
      <alignment horizontal="center" vertical="center"/>
    </xf>
    <xf numFmtId="10" fontId="44" fillId="0" borderId="40" xfId="1" applyNumberFormat="1" applyFont="1" applyFill="1" applyBorder="1" applyAlignment="1">
      <alignment horizontal="center" vertical="center"/>
    </xf>
    <xf numFmtId="10" fontId="44" fillId="0" borderId="44" xfId="1" applyNumberFormat="1" applyFont="1" applyFill="1" applyBorder="1" applyAlignment="1">
      <alignment horizontal="center" vertical="center"/>
    </xf>
    <xf numFmtId="10" fontId="9" fillId="3" borderId="33" xfId="1" applyNumberFormat="1" applyFont="1" applyFill="1" applyBorder="1" applyAlignment="1">
      <alignment horizontal="center" vertical="center"/>
    </xf>
    <xf numFmtId="10" fontId="44" fillId="0" borderId="42" xfId="1" applyNumberFormat="1" applyFont="1" applyFill="1" applyBorder="1" applyAlignment="1">
      <alignment horizontal="center" vertical="center"/>
    </xf>
    <xf numFmtId="3" fontId="9" fillId="3" borderId="31" xfId="1" applyNumberFormat="1" applyFont="1" applyFill="1" applyBorder="1" applyAlignment="1">
      <alignment horizontal="center" vertical="center"/>
    </xf>
    <xf numFmtId="0" fontId="47" fillId="4" borderId="69" xfId="6" applyFont="1" applyFill="1" applyBorder="1" applyAlignment="1">
      <alignment horizontal="center" vertical="center" wrapText="1"/>
    </xf>
    <xf numFmtId="0" fontId="47" fillId="4" borderId="87" xfId="6" applyFont="1" applyFill="1" applyBorder="1" applyAlignment="1">
      <alignment horizontal="center" vertical="center" wrapText="1"/>
    </xf>
    <xf numFmtId="0" fontId="47" fillId="4" borderId="92" xfId="6" applyFont="1" applyFill="1" applyBorder="1" applyAlignment="1">
      <alignment horizontal="center" vertical="center" wrapText="1"/>
    </xf>
    <xf numFmtId="166" fontId="9" fillId="3" borderId="23" xfId="6" applyNumberFormat="1" applyFont="1" applyFill="1" applyBorder="1" applyAlignment="1">
      <alignment horizontal="center" vertical="center"/>
    </xf>
    <xf numFmtId="167" fontId="9" fillId="3" borderId="23" xfId="6" applyNumberFormat="1" applyFont="1" applyFill="1" applyBorder="1" applyAlignment="1">
      <alignment horizontal="center" vertical="center"/>
    </xf>
    <xf numFmtId="168" fontId="9" fillId="3" borderId="23" xfId="6" applyNumberFormat="1" applyFont="1" applyFill="1" applyBorder="1" applyAlignment="1">
      <alignment horizontal="center" vertical="center"/>
    </xf>
    <xf numFmtId="168" fontId="9" fillId="3" borderId="24" xfId="6" applyNumberFormat="1" applyFont="1" applyFill="1" applyBorder="1" applyAlignment="1">
      <alignment horizontal="center" vertical="center"/>
    </xf>
    <xf numFmtId="10" fontId="9" fillId="3" borderId="32" xfId="1" applyNumberFormat="1" applyFont="1" applyFill="1" applyBorder="1" applyAlignment="1">
      <alignment horizontal="center"/>
    </xf>
    <xf numFmtId="10" fontId="9" fillId="3" borderId="33" xfId="1" applyNumberFormat="1" applyFont="1" applyFill="1" applyBorder="1" applyAlignment="1">
      <alignment horizontal="center"/>
    </xf>
    <xf numFmtId="3" fontId="9" fillId="3" borderId="24" xfId="1" applyNumberFormat="1" applyFont="1" applyFill="1" applyBorder="1" applyAlignment="1">
      <alignment horizontal="center"/>
    </xf>
    <xf numFmtId="3" fontId="9" fillId="3" borderId="31" xfId="1" applyNumberFormat="1" applyFont="1" applyFill="1" applyBorder="1" applyAlignment="1">
      <alignment horizontal="center"/>
    </xf>
    <xf numFmtId="10" fontId="44" fillId="0" borderId="82" xfId="1" applyNumberFormat="1" applyFont="1" applyFill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3" fontId="4" fillId="0" borderId="16" xfId="6" applyNumberFormat="1" applyFont="1" applyFill="1" applyBorder="1" applyAlignment="1">
      <alignment horizontal="center" vertical="center"/>
    </xf>
    <xf numFmtId="3" fontId="4" fillId="0" borderId="12" xfId="6" applyNumberFormat="1" applyFont="1" applyFill="1" applyBorder="1" applyAlignment="1">
      <alignment horizontal="center" vertical="center"/>
    </xf>
    <xf numFmtId="3" fontId="9" fillId="3" borderId="130" xfId="0" applyNumberFormat="1" applyFont="1" applyFill="1" applyBorder="1" applyAlignment="1">
      <alignment horizontal="center" vertical="center"/>
    </xf>
    <xf numFmtId="3" fontId="9" fillId="3" borderId="132" xfId="0" applyNumberFormat="1" applyFont="1" applyFill="1" applyBorder="1" applyAlignment="1">
      <alignment horizontal="center" vertical="center"/>
    </xf>
    <xf numFmtId="3" fontId="4" fillId="0" borderId="44" xfId="1" applyNumberFormat="1" applyFont="1" applyFill="1" applyBorder="1" applyAlignment="1">
      <alignment horizontal="center" vertical="center"/>
    </xf>
    <xf numFmtId="3" fontId="4" fillId="0" borderId="43" xfId="1" applyNumberFormat="1" applyFont="1" applyFill="1" applyBorder="1" applyAlignment="1">
      <alignment horizontal="center" vertical="center"/>
    </xf>
    <xf numFmtId="3" fontId="9" fillId="3" borderId="3" xfId="6" applyNumberFormat="1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>
      <alignment horizontal="center" vertical="center"/>
    </xf>
    <xf numFmtId="1" fontId="4" fillId="0" borderId="132" xfId="1" applyNumberFormat="1" applyFont="1" applyFill="1" applyBorder="1" applyAlignment="1">
      <alignment horizontal="center" vertical="center"/>
    </xf>
    <xf numFmtId="3" fontId="4" fillId="0" borderId="132" xfId="1" applyNumberFormat="1" applyFont="1" applyFill="1" applyBorder="1" applyAlignment="1">
      <alignment horizontal="center" vertical="center"/>
    </xf>
    <xf numFmtId="3" fontId="4" fillId="0" borderId="28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9" fillId="3" borderId="15" xfId="6" applyNumberFormat="1" applyFont="1" applyFill="1" applyBorder="1" applyAlignment="1">
      <alignment horizontal="center" vertical="center"/>
    </xf>
    <xf numFmtId="3" fontId="9" fillId="3" borderId="13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3" fontId="4" fillId="0" borderId="83" xfId="1" applyNumberFormat="1" applyFont="1" applyFill="1" applyBorder="1" applyAlignment="1">
      <alignment horizontal="center" vertical="center"/>
    </xf>
    <xf numFmtId="3" fontId="4" fillId="0" borderId="39" xfId="6" applyNumberFormat="1" applyFont="1" applyFill="1" applyBorder="1" applyAlignment="1">
      <alignment horizontal="center" vertical="center"/>
    </xf>
    <xf numFmtId="3" fontId="4" fillId="0" borderId="17" xfId="6" applyNumberFormat="1" applyFont="1" applyFill="1" applyBorder="1" applyAlignment="1">
      <alignment horizontal="center" vertical="center"/>
    </xf>
    <xf numFmtId="3" fontId="4" fillId="0" borderId="11" xfId="6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>
      <alignment horizontal="center" vertical="center"/>
    </xf>
    <xf numFmtId="3" fontId="4" fillId="0" borderId="80" xfId="6" applyNumberFormat="1" applyFont="1" applyFill="1" applyBorder="1" applyAlignment="1">
      <alignment horizontal="center" vertical="center"/>
    </xf>
    <xf numFmtId="0" fontId="40" fillId="2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4" fillId="0" borderId="54" xfId="1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 wrapText="1"/>
    </xf>
    <xf numFmtId="0" fontId="41" fillId="22" borderId="0" xfId="0" applyFont="1" applyFill="1" applyBorder="1" applyAlignment="1">
      <alignment horizontal="center" vertical="center" textRotation="90" wrapText="1"/>
    </xf>
    <xf numFmtId="3" fontId="4" fillId="0" borderId="1" xfId="1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4" fillId="0" borderId="56" xfId="1" applyNumberFormat="1" applyFont="1" applyFill="1" applyBorder="1" applyAlignment="1">
      <alignment horizontal="center" vertical="center"/>
    </xf>
    <xf numFmtId="3" fontId="9" fillId="22" borderId="0" xfId="6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0" fontId="13" fillId="0" borderId="133" xfId="0" applyFont="1" applyBorder="1" applyAlignment="1">
      <alignment vertical="center"/>
    </xf>
    <xf numFmtId="0" fontId="13" fillId="22" borderId="0" xfId="0" applyFont="1" applyFill="1" applyBorder="1" applyAlignment="1">
      <alignment vertical="center"/>
    </xf>
    <xf numFmtId="3" fontId="9" fillId="0" borderId="0" xfId="6" applyNumberFormat="1" applyFont="1" applyFill="1" applyBorder="1" applyAlignment="1">
      <alignment horizontal="center" vertical="center"/>
    </xf>
    <xf numFmtId="3" fontId="9" fillId="3" borderId="133" xfId="6" applyNumberFormat="1" applyFont="1" applyFill="1" applyBorder="1" applyAlignment="1">
      <alignment horizontal="center" vertical="center"/>
    </xf>
    <xf numFmtId="3" fontId="4" fillId="0" borderId="53" xfId="1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22" borderId="0" xfId="0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9" fillId="22" borderId="0" xfId="0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4" fillId="0" borderId="42" xfId="1" applyNumberFormat="1" applyFont="1" applyFill="1" applyBorder="1" applyAlignment="1">
      <alignment horizontal="center" vertical="center"/>
    </xf>
    <xf numFmtId="0" fontId="13" fillId="0" borderId="129" xfId="0" applyFont="1" applyBorder="1" applyAlignment="1">
      <alignment vertical="center"/>
    </xf>
    <xf numFmtId="10" fontId="36" fillId="0" borderId="0" xfId="6" applyNumberFormat="1" applyFont="1" applyFill="1" applyBorder="1" applyAlignment="1">
      <alignment horizontal="center" vertical="center"/>
    </xf>
    <xf numFmtId="3" fontId="4" fillId="0" borderId="41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4" fillId="0" borderId="12" xfId="6" applyNumberFormat="1" applyFont="1" applyFill="1" applyBorder="1" applyAlignment="1">
      <alignment horizontal="center" vertical="center"/>
    </xf>
    <xf numFmtId="0" fontId="47" fillId="4" borderId="116" xfId="6" applyFont="1" applyFill="1" applyBorder="1" applyAlignment="1">
      <alignment horizontal="center" vertical="center" wrapText="1"/>
    </xf>
    <xf numFmtId="3" fontId="4" fillId="0" borderId="12" xfId="6" applyNumberFormat="1" applyFont="1" applyFill="1" applyBorder="1" applyAlignment="1">
      <alignment horizontal="center" vertical="center"/>
    </xf>
    <xf numFmtId="3" fontId="4" fillId="0" borderId="12" xfId="6" applyNumberFormat="1" applyFont="1" applyFill="1" applyBorder="1" applyAlignment="1">
      <alignment horizontal="center" vertical="center"/>
    </xf>
    <xf numFmtId="3" fontId="4" fillId="0" borderId="12" xfId="6" applyNumberFormat="1" applyFont="1" applyFill="1" applyBorder="1" applyAlignment="1">
      <alignment horizontal="center" vertical="center"/>
    </xf>
    <xf numFmtId="3" fontId="9" fillId="3" borderId="18" xfId="6" applyNumberFormat="1" applyFont="1" applyFill="1" applyBorder="1" applyAlignment="1">
      <alignment horizontal="center" vertical="center"/>
    </xf>
    <xf numFmtId="0" fontId="5" fillId="4" borderId="136" xfId="6" applyFont="1" applyFill="1" applyBorder="1" applyAlignment="1">
      <alignment horizontal="center" vertical="center" wrapText="1"/>
    </xf>
    <xf numFmtId="0" fontId="5" fillId="4" borderId="137" xfId="6" applyFont="1" applyFill="1" applyBorder="1" applyAlignment="1">
      <alignment horizontal="center" vertical="center" wrapText="1"/>
    </xf>
    <xf numFmtId="0" fontId="5" fillId="4" borderId="139" xfId="6" applyFont="1" applyFill="1" applyBorder="1" applyAlignment="1">
      <alignment horizontal="center" vertical="center" wrapText="1"/>
    </xf>
    <xf numFmtId="0" fontId="5" fillId="4" borderId="144" xfId="6" applyFont="1" applyFill="1" applyBorder="1" applyAlignment="1">
      <alignment horizontal="center" vertical="center" wrapText="1"/>
    </xf>
    <xf numFmtId="0" fontId="5" fillId="4" borderId="145" xfId="6" applyFont="1" applyFill="1" applyBorder="1" applyAlignment="1">
      <alignment horizontal="center" vertical="center" wrapText="1"/>
    </xf>
    <xf numFmtId="0" fontId="18" fillId="4" borderId="146" xfId="6" applyFont="1" applyFill="1" applyBorder="1" applyAlignment="1">
      <alignment horizontal="center" vertical="center" wrapText="1"/>
    </xf>
    <xf numFmtId="0" fontId="18" fillId="4" borderId="87" xfId="6" applyFont="1" applyFill="1" applyBorder="1" applyAlignment="1">
      <alignment horizontal="center" vertical="center" wrapText="1"/>
    </xf>
    <xf numFmtId="0" fontId="18" fillId="4" borderId="94" xfId="6" applyFont="1" applyFill="1" applyBorder="1" applyAlignment="1">
      <alignment horizontal="center" vertical="center" wrapText="1"/>
    </xf>
    <xf numFmtId="0" fontId="18" fillId="4" borderId="93" xfId="6" applyFont="1" applyFill="1" applyBorder="1" applyAlignment="1">
      <alignment horizontal="center" vertical="center" wrapText="1"/>
    </xf>
    <xf numFmtId="0" fontId="18" fillId="4" borderId="69" xfId="6" applyFont="1" applyFill="1" applyBorder="1" applyAlignment="1">
      <alignment horizontal="center" vertical="center" wrapText="1"/>
    </xf>
    <xf numFmtId="0" fontId="18" fillId="4" borderId="88" xfId="6" applyFont="1" applyFill="1" applyBorder="1" applyAlignment="1">
      <alignment horizontal="center" vertical="center" wrapText="1"/>
    </xf>
    <xf numFmtId="10" fontId="9" fillId="3" borderId="26" xfId="49" applyNumberFormat="1" applyFont="1" applyFill="1" applyBorder="1" applyAlignment="1">
      <alignment horizontal="center" vertical="center"/>
    </xf>
    <xf numFmtId="3" fontId="9" fillId="3" borderId="134" xfId="6" applyNumberFormat="1" applyFont="1" applyFill="1" applyBorder="1" applyAlignment="1">
      <alignment horizontal="center" vertical="center"/>
    </xf>
    <xf numFmtId="0" fontId="5" fillId="4" borderId="147" xfId="6" applyFont="1" applyFill="1" applyBorder="1" applyAlignment="1">
      <alignment horizontal="center" vertical="center" wrapText="1"/>
    </xf>
    <xf numFmtId="0" fontId="5" fillId="4" borderId="148" xfId="6" applyFont="1" applyFill="1" applyBorder="1" applyAlignment="1">
      <alignment horizontal="center" vertical="center" wrapText="1"/>
    </xf>
    <xf numFmtId="0" fontId="5" fillId="4" borderId="149" xfId="6" applyFont="1" applyFill="1" applyBorder="1" applyAlignment="1">
      <alignment horizontal="center" vertical="center" wrapText="1"/>
    </xf>
    <xf numFmtId="0" fontId="5" fillId="4" borderId="149" xfId="6" quotePrefix="1" applyFont="1" applyFill="1" applyBorder="1" applyAlignment="1">
      <alignment horizontal="center" vertical="center" wrapText="1"/>
    </xf>
    <xf numFmtId="10" fontId="44" fillId="0" borderId="40" xfId="49" applyNumberFormat="1" applyFont="1" applyFill="1" applyBorder="1" applyAlignment="1">
      <alignment horizontal="center" vertical="center"/>
    </xf>
    <xf numFmtId="10" fontId="44" fillId="0" borderId="44" xfId="49" applyNumberFormat="1" applyFont="1" applyFill="1" applyBorder="1" applyAlignment="1">
      <alignment horizontal="center" vertical="center"/>
    </xf>
    <xf numFmtId="10" fontId="9" fillId="3" borderId="33" xfId="49" applyNumberFormat="1" applyFont="1" applyFill="1" applyBorder="1" applyAlignment="1">
      <alignment horizontal="center" vertical="center"/>
    </xf>
    <xf numFmtId="10" fontId="44" fillId="0" borderId="12" xfId="49" applyNumberFormat="1" applyFont="1" applyFill="1" applyBorder="1" applyAlignment="1">
      <alignment horizontal="center" vertical="center"/>
    </xf>
    <xf numFmtId="10" fontId="44" fillId="0" borderId="5" xfId="49" applyNumberFormat="1" applyFont="1" applyFill="1" applyBorder="1" applyAlignment="1">
      <alignment horizontal="center" vertical="center"/>
    </xf>
    <xf numFmtId="10" fontId="9" fillId="3" borderId="32" xfId="49" applyNumberFormat="1" applyFont="1" applyFill="1" applyBorder="1" applyAlignment="1">
      <alignment horizontal="center" vertical="center"/>
    </xf>
    <xf numFmtId="3" fontId="4" fillId="0" borderId="43" xfId="6" applyNumberFormat="1" applyFont="1" applyBorder="1" applyAlignment="1">
      <alignment horizontal="center" vertical="center"/>
    </xf>
    <xf numFmtId="3" fontId="4" fillId="0" borderId="44" xfId="6" applyNumberFormat="1" applyFont="1" applyBorder="1" applyAlignment="1">
      <alignment horizontal="center" vertical="center"/>
    </xf>
    <xf numFmtId="3" fontId="7" fillId="0" borderId="24" xfId="6" applyNumberFormat="1" applyFont="1" applyBorder="1" applyAlignment="1">
      <alignment horizontal="center" vertical="center"/>
    </xf>
    <xf numFmtId="3" fontId="7" fillId="0" borderId="32" xfId="6" applyNumberFormat="1" applyFont="1" applyBorder="1" applyAlignment="1">
      <alignment horizontal="center" vertical="center"/>
    </xf>
    <xf numFmtId="1" fontId="7" fillId="0" borderId="32" xfId="6" applyNumberFormat="1" applyFont="1" applyBorder="1" applyAlignment="1">
      <alignment horizontal="center" vertical="center"/>
    </xf>
    <xf numFmtId="3" fontId="7" fillId="0" borderId="23" xfId="6" applyNumberFormat="1" applyFont="1" applyBorder="1" applyAlignment="1">
      <alignment horizontal="center" vertical="center"/>
    </xf>
    <xf numFmtId="3" fontId="7" fillId="0" borderId="31" xfId="6" applyNumberFormat="1" applyFont="1" applyBorder="1" applyAlignment="1">
      <alignment horizontal="center" vertical="center"/>
    </xf>
    <xf numFmtId="3" fontId="7" fillId="0" borderId="33" xfId="6" applyNumberFormat="1" applyFont="1" applyBorder="1" applyAlignment="1">
      <alignment horizontal="center" vertical="center"/>
    </xf>
    <xf numFmtId="3" fontId="7" fillId="0" borderId="31" xfId="6" applyNumberFormat="1" applyFont="1" applyFill="1" applyBorder="1" applyAlignment="1">
      <alignment horizontal="center" vertical="center"/>
    </xf>
    <xf numFmtId="3" fontId="7" fillId="0" borderId="32" xfId="6" applyNumberFormat="1" applyFont="1" applyFill="1" applyBorder="1" applyAlignment="1">
      <alignment horizontal="center" vertical="center"/>
    </xf>
    <xf numFmtId="3" fontId="7" fillId="0" borderId="23" xfId="6" applyNumberFormat="1" applyFont="1" applyFill="1" applyBorder="1" applyAlignment="1">
      <alignment horizontal="center" vertical="center"/>
    </xf>
    <xf numFmtId="3" fontId="9" fillId="3" borderId="20" xfId="6" applyNumberFormat="1" applyFont="1" applyFill="1" applyBorder="1" applyAlignment="1">
      <alignment horizontal="center" vertical="center"/>
    </xf>
    <xf numFmtId="3" fontId="9" fillId="3" borderId="119" xfId="6" applyNumberFormat="1" applyFont="1" applyFill="1" applyBorder="1" applyAlignment="1">
      <alignment horizontal="center" vertical="center"/>
    </xf>
    <xf numFmtId="3" fontId="7" fillId="0" borderId="24" xfId="6" applyNumberFormat="1" applyFont="1" applyFill="1" applyBorder="1" applyAlignment="1">
      <alignment horizontal="center" vertical="center"/>
    </xf>
    <xf numFmtId="3" fontId="7" fillId="0" borderId="31" xfId="1" applyNumberFormat="1" applyFont="1" applyFill="1" applyBorder="1" applyAlignment="1">
      <alignment horizontal="center" vertical="center"/>
    </xf>
    <xf numFmtId="3" fontId="7" fillId="0" borderId="32" xfId="1" applyNumberFormat="1" applyFont="1" applyFill="1" applyBorder="1" applyAlignment="1">
      <alignment horizontal="center" vertical="center"/>
    </xf>
    <xf numFmtId="3" fontId="7" fillId="0" borderId="33" xfId="1" applyNumberFormat="1" applyFont="1" applyFill="1" applyBorder="1" applyAlignment="1">
      <alignment horizontal="center" vertical="center"/>
    </xf>
    <xf numFmtId="3" fontId="4" fillId="0" borderId="130" xfId="1" applyNumberFormat="1" applyFont="1" applyFill="1" applyBorder="1" applyAlignment="1">
      <alignment horizontal="center" vertical="center"/>
    </xf>
    <xf numFmtId="3" fontId="7" fillId="0" borderId="24" xfId="1" applyNumberFormat="1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horizontal="center" vertical="center"/>
    </xf>
    <xf numFmtId="3" fontId="4" fillId="0" borderId="2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131" xfId="1" applyNumberFormat="1" applyFont="1" applyFill="1" applyBorder="1" applyAlignment="1">
      <alignment horizontal="center" vertical="center"/>
    </xf>
    <xf numFmtId="3" fontId="7" fillId="0" borderId="132" xfId="1" applyNumberFormat="1" applyFont="1" applyFill="1" applyBorder="1" applyAlignment="1">
      <alignment horizontal="center" vertical="center"/>
    </xf>
    <xf numFmtId="3" fontId="7" fillId="0" borderId="130" xfId="1" applyNumberFormat="1" applyFont="1" applyFill="1" applyBorder="1" applyAlignment="1">
      <alignment horizontal="center" vertical="center"/>
    </xf>
    <xf numFmtId="3" fontId="7" fillId="0" borderId="80" xfId="6" applyNumberFormat="1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horizontal="center" vertical="center"/>
    </xf>
    <xf numFmtId="3" fontId="7" fillId="0" borderId="28" xfId="1" applyNumberFormat="1" applyFont="1" applyFill="1" applyBorder="1" applyAlignment="1">
      <alignment horizontal="center" vertical="center"/>
    </xf>
    <xf numFmtId="3" fontId="7" fillId="0" borderId="150" xfId="1" applyNumberFormat="1" applyFont="1" applyFill="1" applyBorder="1" applyAlignment="1">
      <alignment horizontal="center" vertical="center"/>
    </xf>
    <xf numFmtId="3" fontId="7" fillId="0" borderId="19" xfId="6" applyNumberFormat="1" applyFont="1" applyFill="1" applyBorder="1" applyAlignment="1">
      <alignment horizontal="center" vertical="center"/>
    </xf>
    <xf numFmtId="3" fontId="14" fillId="0" borderId="42" xfId="1" applyNumberFormat="1" applyFont="1" applyFill="1" applyBorder="1" applyAlignment="1">
      <alignment horizontal="center" vertical="center"/>
    </xf>
    <xf numFmtId="3" fontId="14" fillId="0" borderId="40" xfId="1" applyNumberFormat="1" applyFont="1" applyFill="1" applyBorder="1" applyAlignment="1">
      <alignment horizontal="center" vertical="center"/>
    </xf>
    <xf numFmtId="3" fontId="14" fillId="0" borderId="44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7" fillId="0" borderId="101" xfId="6" applyNumberFormat="1" applyFont="1" applyFill="1" applyBorder="1" applyAlignment="1">
      <alignment horizontal="center" vertical="center"/>
    </xf>
    <xf numFmtId="3" fontId="7" fillId="0" borderId="102" xfId="6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0" fontId="45" fillId="0" borderId="38" xfId="49" applyNumberFormat="1" applyFont="1" applyFill="1" applyBorder="1" applyAlignment="1">
      <alignment horizontal="center" vertical="center"/>
    </xf>
    <xf numFmtId="10" fontId="45" fillId="0" borderId="40" xfId="49" applyNumberFormat="1" applyFont="1" applyFill="1" applyBorder="1" applyAlignment="1">
      <alignment horizontal="center" vertical="center"/>
    </xf>
    <xf numFmtId="10" fontId="45" fillId="0" borderId="44" xfId="49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13" fillId="0" borderId="0" xfId="0" applyFont="1"/>
    <xf numFmtId="0" fontId="17" fillId="0" borderId="0" xfId="58" applyFont="1" applyFill="1" applyBorder="1" applyAlignment="1">
      <alignment horizontal="center"/>
    </xf>
    <xf numFmtId="0" fontId="51" fillId="0" borderId="0" xfId="58" applyFont="1"/>
    <xf numFmtId="0" fontId="4" fillId="0" borderId="0" xfId="58" applyFont="1"/>
    <xf numFmtId="0" fontId="54" fillId="0" borderId="0" xfId="58" applyFont="1" applyAlignment="1">
      <alignment vertical="center"/>
    </xf>
    <xf numFmtId="0" fontId="52" fillId="0" borderId="0" xfId="58" applyFont="1" applyFill="1" applyBorder="1" applyAlignment="1">
      <alignment horizontal="right" vertical="center"/>
    </xf>
    <xf numFmtId="0" fontId="52" fillId="0" borderId="0" xfId="58" applyFont="1" applyFill="1" applyBorder="1" applyAlignment="1">
      <alignment vertical="center"/>
    </xf>
    <xf numFmtId="0" fontId="4" fillId="0" borderId="0" xfId="58" applyFont="1" applyFill="1" applyBorder="1"/>
    <xf numFmtId="0" fontId="4" fillId="0" borderId="0" xfId="58" applyFont="1" applyAlignment="1">
      <alignment vertic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4" fillId="0" borderId="0" xfId="58" applyFont="1" applyAlignment="1"/>
    <xf numFmtId="0" fontId="17" fillId="0" borderId="0" xfId="58" applyFont="1" applyFill="1" applyBorder="1" applyAlignment="1">
      <alignment horizontal="center" vertical="center"/>
    </xf>
    <xf numFmtId="0" fontId="56" fillId="0" borderId="0" xfId="58" applyFont="1" applyFill="1" applyBorder="1" applyAlignment="1">
      <alignment horizontal="center" vertical="center"/>
    </xf>
    <xf numFmtId="0" fontId="53" fillId="0" borderId="0" xfId="58" applyFont="1" applyAlignment="1">
      <alignment horizontal="center" vertical="center"/>
    </xf>
    <xf numFmtId="0" fontId="53" fillId="0" borderId="0" xfId="59" applyFont="1" applyFill="1" applyBorder="1" applyAlignment="1" applyProtection="1">
      <alignment horizontal="center" vertical="center"/>
    </xf>
    <xf numFmtId="0" fontId="57" fillId="0" borderId="0" xfId="0" applyFont="1"/>
    <xf numFmtId="0" fontId="52" fillId="24" borderId="18" xfId="58" applyFont="1" applyFill="1" applyBorder="1" applyAlignment="1">
      <alignment horizontal="right" vertical="center"/>
    </xf>
    <xf numFmtId="0" fontId="52" fillId="24" borderId="19" xfId="58" applyFont="1" applyFill="1" applyBorder="1" applyAlignment="1">
      <alignment vertical="center"/>
    </xf>
    <xf numFmtId="0" fontId="4" fillId="3" borderId="19" xfId="58" applyFont="1" applyFill="1" applyBorder="1"/>
    <xf numFmtId="0" fontId="51" fillId="3" borderId="20" xfId="58" applyFont="1" applyFill="1" applyBorder="1" applyAlignment="1">
      <alignment vertical="center"/>
    </xf>
    <xf numFmtId="0" fontId="52" fillId="24" borderId="18" xfId="58" applyFont="1" applyFill="1" applyBorder="1" applyAlignment="1">
      <alignment horizontal="right"/>
    </xf>
    <xf numFmtId="0" fontId="15" fillId="4" borderId="111" xfId="6" applyFont="1" applyFill="1" applyBorder="1" applyAlignment="1">
      <alignment horizontal="center" vertical="center" wrapText="1"/>
    </xf>
    <xf numFmtId="3" fontId="38" fillId="2" borderId="101" xfId="6" applyNumberFormat="1" applyFont="1" applyFill="1" applyBorder="1" applyAlignment="1">
      <alignment horizontal="center" vertical="center"/>
    </xf>
    <xf numFmtId="3" fontId="38" fillId="2" borderId="104" xfId="6" applyNumberFormat="1" applyFont="1" applyFill="1" applyBorder="1" applyAlignment="1">
      <alignment horizontal="center" vertical="center"/>
    </xf>
    <xf numFmtId="0" fontId="15" fillId="4" borderId="155" xfId="6" applyFont="1" applyFill="1" applyBorder="1" applyAlignment="1">
      <alignment horizontal="center" vertical="center" wrapText="1"/>
    </xf>
    <xf numFmtId="0" fontId="15" fillId="4" borderId="92" xfId="6" applyFont="1" applyFill="1" applyBorder="1" applyAlignment="1">
      <alignment horizontal="center" vertical="center" wrapText="1"/>
    </xf>
    <xf numFmtId="3" fontId="4" fillId="2" borderId="14" xfId="6" applyNumberFormat="1" applyFont="1" applyFill="1" applyBorder="1" applyAlignment="1">
      <alignment horizontal="center" vertical="center"/>
    </xf>
    <xf numFmtId="3" fontId="4" fillId="2" borderId="11" xfId="6" applyNumberFormat="1" applyFont="1" applyFill="1" applyBorder="1" applyAlignment="1">
      <alignment horizontal="center" vertical="center"/>
    </xf>
    <xf numFmtId="3" fontId="4" fillId="2" borderId="17" xfId="6" applyNumberFormat="1" applyFont="1" applyFill="1" applyBorder="1" applyAlignment="1">
      <alignment horizontal="center" vertical="center"/>
    </xf>
    <xf numFmtId="10" fontId="44" fillId="2" borderId="10" xfId="6" applyNumberFormat="1" applyFont="1" applyFill="1" applyBorder="1" applyAlignment="1">
      <alignment horizontal="center" vertical="center"/>
    </xf>
    <xf numFmtId="10" fontId="9" fillId="3" borderId="19" xfId="6" applyNumberFormat="1" applyFont="1" applyFill="1" applyBorder="1" applyAlignment="1">
      <alignment horizontal="center" vertical="center"/>
    </xf>
    <xf numFmtId="10" fontId="44" fillId="2" borderId="13" xfId="6" applyNumberFormat="1" applyFont="1" applyFill="1" applyBorder="1" applyAlignment="1">
      <alignment horizontal="center" vertical="center"/>
    </xf>
    <xf numFmtId="10" fontId="44" fillId="2" borderId="2" xfId="6" applyNumberFormat="1" applyFont="1" applyFill="1" applyBorder="1" applyAlignment="1">
      <alignment horizontal="center" vertical="center"/>
    </xf>
    <xf numFmtId="10" fontId="44" fillId="2" borderId="10" xfId="49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9" fillId="0" borderId="0" xfId="60"/>
    <xf numFmtId="0" fontId="60" fillId="0" borderId="0" xfId="0" applyFont="1" applyFill="1" applyBorder="1" applyAlignment="1">
      <alignment horizontal="center" vertical="center"/>
    </xf>
    <xf numFmtId="0" fontId="15" fillId="0" borderId="150" xfId="0" applyFont="1" applyFill="1" applyBorder="1" applyAlignment="1">
      <alignment horizontal="center" vertical="center"/>
    </xf>
    <xf numFmtId="0" fontId="12" fillId="0" borderId="150" xfId="0" applyFont="1" applyFill="1" applyBorder="1" applyAlignment="1">
      <alignment vertical="center"/>
    </xf>
    <xf numFmtId="0" fontId="13" fillId="0" borderId="150" xfId="0" applyFont="1" applyFill="1" applyBorder="1" applyAlignment="1">
      <alignment vertical="center"/>
    </xf>
    <xf numFmtId="0" fontId="13" fillId="0" borderId="157" xfId="0" applyFont="1" applyBorder="1" applyAlignment="1">
      <alignment vertical="center"/>
    </xf>
    <xf numFmtId="3" fontId="38" fillId="2" borderId="9" xfId="6" applyNumberFormat="1" applyFont="1" applyFill="1" applyBorder="1" applyAlignment="1">
      <alignment horizontal="center" vertical="center"/>
    </xf>
    <xf numFmtId="3" fontId="38" fillId="2" borderId="105" xfId="6" applyNumberFormat="1" applyFont="1" applyFill="1" applyBorder="1" applyAlignment="1">
      <alignment horizontal="center" vertical="center"/>
    </xf>
    <xf numFmtId="0" fontId="15" fillId="4" borderId="150" xfId="6" applyFont="1" applyFill="1" applyBorder="1" applyAlignment="1">
      <alignment horizontal="center" vertical="center" wrapText="1"/>
    </xf>
    <xf numFmtId="3" fontId="58" fillId="2" borderId="58" xfId="6" applyNumberFormat="1" applyFont="1" applyFill="1" applyBorder="1" applyAlignment="1">
      <alignment horizontal="center" vertical="center"/>
    </xf>
    <xf numFmtId="3" fontId="58" fillId="2" borderId="59" xfId="6" applyNumberFormat="1" applyFont="1" applyFill="1" applyBorder="1" applyAlignment="1">
      <alignment horizontal="center" vertical="center"/>
    </xf>
    <xf numFmtId="3" fontId="58" fillId="2" borderId="60" xfId="6" applyNumberFormat="1" applyFont="1" applyFill="1" applyBorder="1" applyAlignment="1">
      <alignment horizontal="center" vertical="center"/>
    </xf>
    <xf numFmtId="3" fontId="38" fillId="2" borderId="110" xfId="6" applyNumberFormat="1" applyFont="1" applyFill="1" applyBorder="1" applyAlignment="1">
      <alignment horizontal="center" vertical="center"/>
    </xf>
    <xf numFmtId="3" fontId="38" fillId="2" borderId="2" xfId="6" applyNumberFormat="1" applyFont="1" applyFill="1" applyBorder="1" applyAlignment="1">
      <alignment horizontal="center" vertical="center"/>
    </xf>
    <xf numFmtId="3" fontId="38" fillId="2" borderId="10" xfId="6" applyNumberFormat="1" applyFont="1" applyFill="1" applyBorder="1" applyAlignment="1">
      <alignment horizontal="center" vertical="center"/>
    </xf>
    <xf numFmtId="9" fontId="6" fillId="0" borderId="0" xfId="49" applyFont="1" applyFill="1" applyAlignment="1">
      <alignment horizontal="center" vertical="center"/>
    </xf>
    <xf numFmtId="10" fontId="44" fillId="0" borderId="22" xfId="49" applyNumberFormat="1" applyFont="1" applyFill="1" applyBorder="1" applyAlignment="1">
      <alignment horizontal="center" vertical="center"/>
    </xf>
    <xf numFmtId="3" fontId="7" fillId="0" borderId="38" xfId="6" applyNumberFormat="1" applyFont="1" applyFill="1" applyBorder="1" applyAlignment="1">
      <alignment horizontal="center" vertical="center"/>
    </xf>
    <xf numFmtId="0" fontId="64" fillId="0" borderId="58" xfId="0" applyFont="1" applyBorder="1" applyAlignment="1">
      <alignment horizontal="center"/>
    </xf>
    <xf numFmtId="3" fontId="66" fillId="3" borderId="34" xfId="6" applyNumberFormat="1" applyFont="1" applyFill="1" applyBorder="1" applyAlignment="1">
      <alignment horizontal="center" vertical="center"/>
    </xf>
    <xf numFmtId="0" fontId="63" fillId="0" borderId="36" xfId="0" applyFont="1" applyBorder="1" applyAlignment="1">
      <alignment horizontal="center"/>
    </xf>
    <xf numFmtId="0" fontId="66" fillId="3" borderId="31" xfId="0" applyFont="1" applyFill="1" applyBorder="1" applyAlignment="1">
      <alignment horizontal="center"/>
    </xf>
    <xf numFmtId="17" fontId="68" fillId="0" borderId="35" xfId="1" applyNumberFormat="1" applyFont="1" applyBorder="1" applyAlignment="1">
      <alignment vertical="center"/>
    </xf>
    <xf numFmtId="17" fontId="68" fillId="0" borderId="59" xfId="1" applyNumberFormat="1" applyFont="1" applyBorder="1" applyAlignment="1">
      <alignment vertical="center"/>
    </xf>
    <xf numFmtId="3" fontId="68" fillId="0" borderId="61" xfId="1" applyNumberFormat="1" applyFont="1" applyBorder="1" applyAlignment="1">
      <alignment vertical="center"/>
    </xf>
    <xf numFmtId="17" fontId="69" fillId="3" borderId="34" xfId="6" applyNumberFormat="1" applyFont="1" applyFill="1" applyBorder="1"/>
    <xf numFmtId="3" fontId="71" fillId="0" borderId="35" xfId="6" applyNumberFormat="1" applyFont="1" applyFill="1" applyBorder="1" applyAlignment="1">
      <alignment horizontal="center" vertical="center"/>
    </xf>
    <xf numFmtId="3" fontId="71" fillId="0" borderId="59" xfId="6" applyNumberFormat="1" applyFont="1" applyFill="1" applyBorder="1" applyAlignment="1">
      <alignment horizontal="center" vertical="center"/>
    </xf>
    <xf numFmtId="3" fontId="71" fillId="0" borderId="61" xfId="6" applyNumberFormat="1" applyFont="1" applyFill="1" applyBorder="1" applyAlignment="1">
      <alignment horizontal="center" vertical="center"/>
    </xf>
    <xf numFmtId="3" fontId="71" fillId="0" borderId="17" xfId="6" applyNumberFormat="1" applyFont="1" applyFill="1" applyBorder="1" applyAlignment="1">
      <alignment horizontal="center" vertical="center"/>
    </xf>
    <xf numFmtId="3" fontId="71" fillId="0" borderId="11" xfId="6" applyNumberFormat="1" applyFont="1" applyFill="1" applyBorder="1" applyAlignment="1">
      <alignment horizontal="center" vertical="center"/>
    </xf>
    <xf numFmtId="3" fontId="72" fillId="3" borderId="24" xfId="6" applyNumberFormat="1" applyFont="1" applyFill="1" applyBorder="1" applyAlignment="1">
      <alignment horizontal="center" vertical="center"/>
    </xf>
    <xf numFmtId="3" fontId="71" fillId="0" borderId="12" xfId="6" applyNumberFormat="1" applyFont="1" applyFill="1" applyBorder="1" applyAlignment="1">
      <alignment horizontal="center" vertical="center"/>
    </xf>
    <xf numFmtId="3" fontId="71" fillId="0" borderId="10" xfId="6" applyNumberFormat="1" applyFont="1" applyFill="1" applyBorder="1" applyAlignment="1">
      <alignment horizontal="center" vertical="center"/>
    </xf>
    <xf numFmtId="3" fontId="72" fillId="3" borderId="23" xfId="6" applyNumberFormat="1" applyFont="1" applyFill="1" applyBorder="1" applyAlignment="1">
      <alignment horizontal="center" vertical="center"/>
    </xf>
    <xf numFmtId="3" fontId="73" fillId="0" borderId="35" xfId="6" applyNumberFormat="1" applyFont="1" applyFill="1" applyBorder="1" applyAlignment="1">
      <alignment horizontal="center" vertical="center"/>
    </xf>
    <xf numFmtId="3" fontId="72" fillId="3" borderId="34" xfId="6" applyNumberFormat="1" applyFont="1" applyFill="1" applyBorder="1" applyAlignment="1">
      <alignment horizontal="center" vertical="center"/>
    </xf>
    <xf numFmtId="3" fontId="72" fillId="3" borderId="19" xfId="6" applyNumberFormat="1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4" fillId="0" borderId="58" xfId="0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center"/>
    </xf>
    <xf numFmtId="0" fontId="63" fillId="0" borderId="36" xfId="0" applyFont="1" applyBorder="1" applyAlignment="1">
      <alignment horizontal="center" vertical="center"/>
    </xf>
    <xf numFmtId="0" fontId="63" fillId="0" borderId="37" xfId="0" applyFont="1" applyBorder="1" applyAlignment="1">
      <alignment horizontal="center" vertical="center"/>
    </xf>
    <xf numFmtId="0" fontId="63" fillId="0" borderId="53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74" fillId="3" borderId="31" xfId="0" applyFont="1" applyFill="1" applyBorder="1" applyAlignment="1">
      <alignment horizontal="center" vertical="center"/>
    </xf>
    <xf numFmtId="0" fontId="74" fillId="3" borderId="34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0" fontId="74" fillId="3" borderId="3" xfId="0" applyFont="1" applyFill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74" fillId="3" borderId="24" xfId="0" applyFont="1" applyFill="1" applyBorder="1" applyAlignment="1">
      <alignment horizontal="center" vertical="center"/>
    </xf>
    <xf numFmtId="0" fontId="74" fillId="3" borderId="60" xfId="0" applyFont="1" applyFill="1" applyBorder="1" applyAlignment="1">
      <alignment horizontal="center" vertical="center"/>
    </xf>
    <xf numFmtId="0" fontId="63" fillId="0" borderId="5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40" xfId="0" applyFont="1" applyBorder="1" applyAlignment="1">
      <alignment horizontal="center" vertical="center"/>
    </xf>
    <xf numFmtId="0" fontId="63" fillId="0" borderId="80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63" fillId="0" borderId="82" xfId="0" applyFont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41" xfId="0" applyFont="1" applyBorder="1" applyAlignment="1">
      <alignment horizontal="center" vertical="center"/>
    </xf>
    <xf numFmtId="0" fontId="75" fillId="0" borderId="61" xfId="0" applyFont="1" applyBorder="1" applyAlignment="1">
      <alignment horizontal="center" vertical="center"/>
    </xf>
    <xf numFmtId="0" fontId="75" fillId="0" borderId="34" xfId="0" applyFont="1" applyBorder="1" applyAlignment="1">
      <alignment horizontal="center" vertical="center"/>
    </xf>
    <xf numFmtId="0" fontId="75" fillId="0" borderId="34" xfId="0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center"/>
    </xf>
    <xf numFmtId="0" fontId="75" fillId="0" borderId="35" xfId="0" applyFont="1" applyBorder="1" applyAlignment="1">
      <alignment horizontal="center" vertical="center"/>
    </xf>
    <xf numFmtId="0" fontId="75" fillId="0" borderId="59" xfId="0" applyFont="1" applyBorder="1" applyAlignment="1">
      <alignment horizontal="center" vertical="center"/>
    </xf>
    <xf numFmtId="0" fontId="76" fillId="0" borderId="34" xfId="0" applyFont="1" applyBorder="1" applyAlignment="1">
      <alignment horizontal="center" vertical="center"/>
    </xf>
    <xf numFmtId="0" fontId="75" fillId="0" borderId="103" xfId="0" applyFont="1" applyBorder="1" applyAlignment="1">
      <alignment horizontal="center" vertical="center"/>
    </xf>
    <xf numFmtId="0" fontId="75" fillId="0" borderId="105" xfId="0" applyFont="1" applyBorder="1" applyAlignment="1">
      <alignment horizontal="center" vertical="center"/>
    </xf>
    <xf numFmtId="0" fontId="75" fillId="0" borderId="101" xfId="0" applyFont="1" applyBorder="1" applyAlignment="1">
      <alignment horizontal="center" vertical="center"/>
    </xf>
    <xf numFmtId="0" fontId="75" fillId="0" borderId="102" xfId="0" applyFont="1" applyBorder="1" applyAlignment="1">
      <alignment horizontal="center" vertical="center"/>
    </xf>
    <xf numFmtId="0" fontId="75" fillId="0" borderId="104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75" fillId="0" borderId="60" xfId="0" applyFont="1" applyBorder="1" applyAlignment="1">
      <alignment horizontal="center" vertical="center"/>
    </xf>
    <xf numFmtId="0" fontId="60" fillId="5" borderId="113" xfId="0" applyFont="1" applyFill="1" applyBorder="1" applyAlignment="1">
      <alignment vertical="center"/>
    </xf>
    <xf numFmtId="0" fontId="60" fillId="5" borderId="8" xfId="0" applyFont="1" applyFill="1" applyBorder="1" applyAlignment="1">
      <alignment vertical="center"/>
    </xf>
    <xf numFmtId="0" fontId="75" fillId="0" borderId="3" xfId="0" applyFont="1" applyBorder="1" applyAlignment="1">
      <alignment horizontal="center" vertical="center" wrapText="1"/>
    </xf>
    <xf numFmtId="3" fontId="7" fillId="0" borderId="134" xfId="6" applyNumberFormat="1" applyFont="1" applyFill="1" applyBorder="1" applyAlignment="1">
      <alignment horizontal="center" vertical="center"/>
    </xf>
    <xf numFmtId="3" fontId="7" fillId="0" borderId="26" xfId="6" applyNumberFormat="1" applyFont="1" applyFill="1" applyBorder="1" applyAlignment="1">
      <alignment horizontal="center" vertical="center"/>
    </xf>
    <xf numFmtId="3" fontId="4" fillId="0" borderId="132" xfId="6" applyNumberFormat="1" applyFont="1" applyFill="1" applyBorder="1" applyAlignment="1">
      <alignment horizontal="center" vertical="center"/>
    </xf>
    <xf numFmtId="3" fontId="71" fillId="0" borderId="36" xfId="6" applyNumberFormat="1" applyFont="1" applyFill="1" applyBorder="1" applyAlignment="1">
      <alignment horizontal="center" vertical="center"/>
    </xf>
    <xf numFmtId="3" fontId="71" fillId="0" borderId="37" xfId="6" applyNumberFormat="1" applyFont="1" applyFill="1" applyBorder="1" applyAlignment="1">
      <alignment horizontal="center" vertical="center"/>
    </xf>
    <xf numFmtId="3" fontId="71" fillId="0" borderId="38" xfId="6" applyNumberFormat="1" applyFont="1" applyFill="1" applyBorder="1" applyAlignment="1">
      <alignment horizontal="center" vertical="center"/>
    </xf>
    <xf numFmtId="3" fontId="71" fillId="0" borderId="80" xfId="6" applyNumberFormat="1" applyFont="1" applyFill="1" applyBorder="1" applyAlignment="1">
      <alignment horizontal="center" vertical="center"/>
    </xf>
    <xf numFmtId="3" fontId="71" fillId="0" borderId="81" xfId="6" applyNumberFormat="1" applyFont="1" applyFill="1" applyBorder="1" applyAlignment="1">
      <alignment horizontal="center" vertical="center"/>
    </xf>
    <xf numFmtId="3" fontId="71" fillId="0" borderId="82" xfId="6" applyNumberFormat="1" applyFont="1" applyFill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0" fontId="75" fillId="0" borderId="113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0" fontId="75" fillId="0" borderId="133" xfId="0" applyFont="1" applyBorder="1" applyAlignment="1">
      <alignment horizontal="center" vertical="center"/>
    </xf>
    <xf numFmtId="0" fontId="75" fillId="0" borderId="55" xfId="0" applyFont="1" applyBorder="1" applyAlignment="1">
      <alignment horizontal="center" vertical="center"/>
    </xf>
    <xf numFmtId="0" fontId="75" fillId="0" borderId="8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  <xf numFmtId="0" fontId="75" fillId="0" borderId="119" xfId="0" applyFont="1" applyBorder="1" applyAlignment="1">
      <alignment horizontal="center" vertical="center"/>
    </xf>
    <xf numFmtId="0" fontId="76" fillId="0" borderId="18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110" xfId="0" applyFont="1" applyBorder="1" applyAlignment="1">
      <alignment horizontal="center" vertical="center"/>
    </xf>
    <xf numFmtId="0" fontId="75" fillId="0" borderId="30" xfId="0" applyFont="1" applyBorder="1" applyAlignment="1">
      <alignment horizontal="center" vertical="center"/>
    </xf>
    <xf numFmtId="0" fontId="75" fillId="0" borderId="129" xfId="0" applyFont="1" applyBorder="1" applyAlignment="1">
      <alignment horizontal="center" vertical="center" wrapText="1"/>
    </xf>
    <xf numFmtId="3" fontId="4" fillId="0" borderId="131" xfId="1" applyNumberFormat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21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119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75" fillId="0" borderId="84" xfId="0" applyFont="1" applyBorder="1" applyAlignment="1">
      <alignment horizontal="center" vertical="center"/>
    </xf>
    <xf numFmtId="0" fontId="75" fillId="0" borderId="85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9" fillId="22" borderId="0" xfId="1" applyFont="1" applyFill="1" applyBorder="1" applyAlignment="1">
      <alignment horizontal="center" vertical="center"/>
    </xf>
    <xf numFmtId="10" fontId="9" fillId="22" borderId="0" xfId="6" applyNumberFormat="1" applyFont="1" applyFill="1" applyBorder="1" applyAlignment="1">
      <alignment horizontal="center" vertical="center"/>
    </xf>
    <xf numFmtId="168" fontId="9" fillId="22" borderId="0" xfId="6" applyNumberFormat="1" applyFont="1" applyFill="1" applyBorder="1" applyAlignment="1">
      <alignment horizontal="center" vertical="center"/>
    </xf>
    <xf numFmtId="166" fontId="9" fillId="22" borderId="0" xfId="6" applyNumberFormat="1" applyFont="1" applyFill="1" applyBorder="1" applyAlignment="1">
      <alignment horizontal="center" vertical="center"/>
    </xf>
    <xf numFmtId="10" fontId="77" fillId="0" borderId="0" xfId="6" applyNumberFormat="1" applyFont="1" applyFill="1" applyBorder="1" applyAlignment="1">
      <alignment horizontal="left" vertical="center" indent="2"/>
    </xf>
    <xf numFmtId="0" fontId="15" fillId="4" borderId="94" xfId="6" applyFont="1" applyFill="1" applyBorder="1" applyAlignment="1">
      <alignment horizontal="center" vertical="center" wrapText="1"/>
    </xf>
    <xf numFmtId="0" fontId="5" fillId="4" borderId="138" xfId="6" applyFont="1" applyFill="1" applyBorder="1" applyAlignment="1">
      <alignment horizontal="center" vertical="center" wrapText="1"/>
    </xf>
    <xf numFmtId="3" fontId="38" fillId="2" borderId="37" xfId="6" applyNumberFormat="1" applyFont="1" applyFill="1" applyBorder="1" applyAlignment="1">
      <alignment horizontal="center" vertical="center"/>
    </xf>
    <xf numFmtId="3" fontId="78" fillId="0" borderId="0" xfId="0" applyNumberFormat="1" applyFont="1" applyFill="1" applyAlignment="1">
      <alignment horizontal="center" vertical="center"/>
    </xf>
    <xf numFmtId="3" fontId="71" fillId="0" borderId="80" xfId="66" applyNumberFormat="1" applyFont="1" applyFill="1" applyBorder="1" applyAlignment="1">
      <alignment horizontal="center"/>
    </xf>
    <xf numFmtId="3" fontId="71" fillId="0" borderId="12" xfId="66" applyNumberFormat="1" applyFont="1" applyFill="1" applyBorder="1" applyAlignment="1">
      <alignment horizontal="center"/>
    </xf>
    <xf numFmtId="3" fontId="71" fillId="0" borderId="12" xfId="66" applyNumberFormat="1" applyFont="1" applyFill="1" applyBorder="1" applyAlignment="1">
      <alignment horizontal="center"/>
    </xf>
    <xf numFmtId="3" fontId="71" fillId="0" borderId="12" xfId="66" applyNumberFormat="1" applyFont="1" applyFill="1" applyBorder="1" applyAlignment="1">
      <alignment horizontal="center"/>
    </xf>
    <xf numFmtId="0" fontId="78" fillId="0" borderId="0" xfId="0" applyFont="1" applyFill="1" applyAlignment="1">
      <alignment horizontal="center" vertical="center"/>
    </xf>
    <xf numFmtId="3" fontId="71" fillId="0" borderId="12" xfId="66" applyNumberFormat="1" applyFont="1" applyFill="1" applyBorder="1" applyAlignment="1">
      <alignment horizontal="center"/>
    </xf>
    <xf numFmtId="3" fontId="71" fillId="0" borderId="12" xfId="66" applyNumberFormat="1" applyFont="1" applyFill="1" applyBorder="1" applyAlignment="1">
      <alignment horizontal="center"/>
    </xf>
    <xf numFmtId="3" fontId="71" fillId="0" borderId="12" xfId="66" applyNumberFormat="1" applyFont="1" applyFill="1" applyBorder="1" applyAlignment="1">
      <alignment horizontal="center"/>
    </xf>
    <xf numFmtId="10" fontId="9" fillId="3" borderId="20" xfId="49" applyNumberFormat="1" applyFont="1" applyFill="1" applyBorder="1" applyAlignment="1">
      <alignment horizontal="center" vertical="center"/>
    </xf>
    <xf numFmtId="3" fontId="7" fillId="0" borderId="105" xfId="6" applyNumberFormat="1" applyFont="1" applyFill="1" applyBorder="1" applyAlignment="1">
      <alignment horizontal="center" vertical="center"/>
    </xf>
    <xf numFmtId="3" fontId="79" fillId="3" borderId="34" xfId="6" applyNumberFormat="1" applyFont="1" applyFill="1" applyBorder="1" applyAlignment="1">
      <alignment horizontal="center" vertical="center"/>
    </xf>
    <xf numFmtId="3" fontId="71" fillId="0" borderId="12" xfId="66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0" fontId="75" fillId="0" borderId="113" xfId="0" applyFont="1" applyBorder="1" applyAlignment="1">
      <alignment horizontal="center" vertical="center" wrapText="1"/>
    </xf>
    <xf numFmtId="10" fontId="44" fillId="0" borderId="1" xfId="49" applyNumberFormat="1" applyFont="1" applyFill="1" applyBorder="1" applyAlignment="1">
      <alignment horizontal="center" vertical="center"/>
    </xf>
    <xf numFmtId="10" fontId="44" fillId="0" borderId="21" xfId="49" applyNumberFormat="1" applyFont="1" applyFill="1" applyBorder="1" applyAlignment="1">
      <alignment horizontal="center" vertical="center"/>
    </xf>
    <xf numFmtId="10" fontId="9" fillId="3" borderId="23" xfId="49" applyNumberFormat="1" applyFont="1" applyFill="1" applyBorder="1" applyAlignment="1">
      <alignment horizontal="center" vertical="center"/>
    </xf>
    <xf numFmtId="0" fontId="5" fillId="4" borderId="92" xfId="6" applyFont="1" applyFill="1" applyBorder="1" applyAlignment="1">
      <alignment horizontal="center" vertical="center" wrapText="1"/>
    </xf>
    <xf numFmtId="0" fontId="5" fillId="4" borderId="141" xfId="6" applyFont="1" applyFill="1" applyBorder="1" applyAlignment="1">
      <alignment horizontal="center" vertical="center" wrapText="1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71" fillId="0" borderId="12" xfId="81" applyNumberFormat="1" applyFont="1" applyFill="1" applyBorder="1" applyAlignment="1">
      <alignment horizontal="center"/>
    </xf>
    <xf numFmtId="3" fontId="4" fillId="2" borderId="28" xfId="6" applyNumberFormat="1" applyFont="1" applyFill="1" applyBorder="1" applyAlignment="1">
      <alignment horizontal="center" vertical="center"/>
    </xf>
    <xf numFmtId="3" fontId="4" fillId="2" borderId="132" xfId="6" applyNumberFormat="1" applyFont="1" applyFill="1" applyBorder="1" applyAlignment="1">
      <alignment horizontal="center" vertical="center"/>
    </xf>
    <xf numFmtId="3" fontId="4" fillId="2" borderId="29" xfId="6" applyNumberFormat="1" applyFont="1" applyFill="1" applyBorder="1" applyAlignment="1">
      <alignment horizontal="center" vertical="center"/>
    </xf>
    <xf numFmtId="1" fontId="4" fillId="2" borderId="132" xfId="6" applyNumberFormat="1" applyFont="1" applyFill="1" applyBorder="1" applyAlignment="1">
      <alignment horizontal="center" vertical="center"/>
    </xf>
    <xf numFmtId="3" fontId="4" fillId="0" borderId="42" xfId="6" applyNumberFormat="1" applyFont="1" applyFill="1" applyBorder="1" applyAlignment="1">
      <alignment horizontal="center" vertical="center"/>
    </xf>
    <xf numFmtId="3" fontId="9" fillId="3" borderId="12" xfId="6" applyNumberFormat="1" applyFont="1" applyFill="1" applyBorder="1" applyAlignment="1">
      <alignment horizontal="center" vertical="center"/>
    </xf>
    <xf numFmtId="0" fontId="75" fillId="0" borderId="12" xfId="0" applyFont="1" applyBorder="1" applyAlignment="1">
      <alignment horizontal="left" vertical="center"/>
    </xf>
    <xf numFmtId="3" fontId="4" fillId="0" borderId="16" xfId="1" applyNumberFormat="1" applyFont="1" applyFill="1" applyBorder="1" applyAlignment="1">
      <alignment horizontal="center" vertical="center"/>
    </xf>
    <xf numFmtId="3" fontId="4" fillId="0" borderId="119" xfId="1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22" xfId="1" applyNumberFormat="1" applyFont="1" applyFill="1" applyBorder="1" applyAlignment="1">
      <alignment horizontal="center" vertical="center"/>
    </xf>
    <xf numFmtId="0" fontId="35" fillId="4" borderId="118" xfId="6" applyFont="1" applyFill="1" applyBorder="1" applyAlignment="1">
      <alignment horizontal="center" vertical="center" wrapText="1"/>
    </xf>
    <xf numFmtId="0" fontId="35" fillId="4" borderId="87" xfId="6" applyFont="1" applyFill="1" applyBorder="1" applyAlignment="1">
      <alignment horizontal="center" vertical="center" wrapText="1"/>
    </xf>
    <xf numFmtId="0" fontId="15" fillId="4" borderId="87" xfId="6" applyFont="1" applyFill="1" applyBorder="1" applyAlignment="1">
      <alignment horizontal="center" wrapText="1"/>
    </xf>
    <xf numFmtId="0" fontId="15" fillId="4" borderId="158" xfId="6" applyFont="1" applyFill="1" applyBorder="1" applyAlignment="1">
      <alignment horizontal="center" vertical="center" wrapText="1"/>
    </xf>
    <xf numFmtId="0" fontId="15" fillId="4" borderId="123" xfId="6" applyFont="1" applyFill="1" applyBorder="1" applyAlignment="1">
      <alignment horizontal="center" vertical="center" wrapText="1"/>
    </xf>
    <xf numFmtId="0" fontId="15" fillId="4" borderId="90" xfId="6" applyFont="1" applyFill="1" applyBorder="1" applyAlignment="1">
      <alignment horizontal="center" vertical="center"/>
    </xf>
    <xf numFmtId="0" fontId="35" fillId="4" borderId="92" xfId="6" applyFont="1" applyFill="1" applyBorder="1" applyAlignment="1">
      <alignment horizontal="center" vertical="center" wrapText="1"/>
    </xf>
    <xf numFmtId="0" fontId="35" fillId="4" borderId="94" xfId="6" applyFont="1" applyFill="1" applyBorder="1" applyAlignment="1">
      <alignment horizontal="center" vertical="center" wrapText="1"/>
    </xf>
    <xf numFmtId="0" fontId="35" fillId="4" borderId="69" xfId="6" applyFont="1" applyFill="1" applyBorder="1" applyAlignment="1">
      <alignment horizontal="center" vertical="center" wrapText="1"/>
    </xf>
    <xf numFmtId="10" fontId="0" fillId="0" borderId="0" xfId="49" applyNumberFormat="1" applyFont="1"/>
    <xf numFmtId="10" fontId="38" fillId="2" borderId="0" xfId="49" applyNumberFormat="1" applyFont="1" applyFill="1" applyBorder="1" applyAlignment="1">
      <alignment horizontal="center" vertical="center"/>
    </xf>
    <xf numFmtId="0" fontId="0" fillId="0" borderId="0" xfId="0" applyNumberFormat="1"/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3" fontId="35" fillId="0" borderId="0" xfId="0" applyNumberFormat="1" applyFont="1" applyAlignment="1">
      <alignment vertical="center"/>
    </xf>
    <xf numFmtId="0" fontId="47" fillId="0" borderId="0" xfId="1" applyFont="1" applyAlignment="1">
      <alignment vertical="center"/>
    </xf>
    <xf numFmtId="0" fontId="67" fillId="4" borderId="12" xfId="0" applyFont="1" applyFill="1" applyBorder="1" applyAlignment="1">
      <alignment vertical="center" wrapText="1"/>
    </xf>
    <xf numFmtId="0" fontId="5" fillId="4" borderId="12" xfId="6" applyFont="1" applyFill="1" applyBorder="1" applyAlignment="1">
      <alignment horizontal="center" vertical="center" wrapText="1"/>
    </xf>
    <xf numFmtId="17" fontId="68" fillId="0" borderId="12" xfId="1" applyNumberFormat="1" applyFont="1" applyBorder="1" applyAlignment="1">
      <alignment vertical="center"/>
    </xf>
    <xf numFmtId="3" fontId="68" fillId="0" borderId="12" xfId="1" applyNumberFormat="1" applyFont="1" applyBorder="1" applyAlignment="1">
      <alignment vertical="center"/>
    </xf>
    <xf numFmtId="17" fontId="69" fillId="3" borderId="12" xfId="6" applyNumberFormat="1" applyFont="1" applyFill="1" applyBorder="1"/>
    <xf numFmtId="3" fontId="72" fillId="3" borderId="12" xfId="6" applyNumberFormat="1" applyFont="1" applyFill="1" applyBorder="1" applyAlignment="1">
      <alignment horizontal="center" vertical="center"/>
    </xf>
    <xf numFmtId="17" fontId="7" fillId="0" borderId="12" xfId="1" applyNumberFormat="1" applyFont="1" applyBorder="1" applyAlignment="1">
      <alignment vertical="center"/>
    </xf>
    <xf numFmtId="17" fontId="9" fillId="3" borderId="12" xfId="6" applyNumberFormat="1" applyFont="1" applyFill="1" applyBorder="1"/>
    <xf numFmtId="17" fontId="9" fillId="3" borderId="11" xfId="6" applyNumberFormat="1" applyFont="1" applyFill="1" applyBorder="1"/>
    <xf numFmtId="0" fontId="15" fillId="4" borderId="12" xfId="1" applyFont="1" applyFill="1" applyBorder="1" applyAlignment="1">
      <alignment horizontal="center" vertical="center" wrapText="1"/>
    </xf>
    <xf numFmtId="10" fontId="0" fillId="0" borderId="12" xfId="49" applyNumberFormat="1" applyFont="1" applyBorder="1" applyAlignment="1">
      <alignment horizontal="center"/>
    </xf>
    <xf numFmtId="0" fontId="9" fillId="3" borderId="9" xfId="1" applyFont="1" applyFill="1" applyBorder="1" applyAlignment="1">
      <alignment horizontal="left" vertical="center"/>
    </xf>
    <xf numFmtId="3" fontId="7" fillId="0" borderId="81" xfId="1" applyNumberFormat="1" applyFont="1" applyBorder="1" applyAlignment="1">
      <alignment vertical="center"/>
    </xf>
    <xf numFmtId="10" fontId="0" fillId="0" borderId="81" xfId="49" applyNumberFormat="1" applyFont="1" applyBorder="1" applyAlignment="1">
      <alignment horizontal="center"/>
    </xf>
    <xf numFmtId="0" fontId="0" fillId="0" borderId="0" xfId="0" applyBorder="1"/>
    <xf numFmtId="10" fontId="80" fillId="3" borderId="12" xfId="49" applyNumberFormat="1" applyFont="1" applyFill="1" applyBorder="1" applyAlignment="1">
      <alignment horizontal="center"/>
    </xf>
    <xf numFmtId="10" fontId="80" fillId="3" borderId="81" xfId="49" applyNumberFormat="1" applyFont="1" applyFill="1" applyBorder="1" applyAlignment="1">
      <alignment horizontal="center"/>
    </xf>
    <xf numFmtId="10" fontId="80" fillId="3" borderId="9" xfId="49" applyNumberFormat="1" applyFont="1" applyFill="1" applyBorder="1" applyAlignment="1">
      <alignment horizontal="center" vertical="center"/>
    </xf>
    <xf numFmtId="10" fontId="78" fillId="0" borderId="0" xfId="49" applyNumberFormat="1" applyFont="1" applyFill="1" applyAlignment="1">
      <alignment horizontal="center" vertical="center"/>
    </xf>
    <xf numFmtId="0" fontId="81" fillId="0" borderId="0" xfId="0" applyFont="1"/>
    <xf numFmtId="10" fontId="35" fillId="0" borderId="0" xfId="49" applyNumberFormat="1" applyFont="1" applyAlignment="1">
      <alignment vertical="center"/>
    </xf>
    <xf numFmtId="9" fontId="35" fillId="0" borderId="0" xfId="49" applyFont="1" applyAlignment="1">
      <alignment vertical="center"/>
    </xf>
    <xf numFmtId="0" fontId="35" fillId="22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9" fontId="35" fillId="0" borderId="0" xfId="49" applyFont="1" applyAlignment="1">
      <alignment horizontal="center" vertical="center"/>
    </xf>
    <xf numFmtId="0" fontId="15" fillId="4" borderId="12" xfId="1" applyFont="1" applyFill="1" applyBorder="1" applyAlignment="1">
      <alignment horizontal="center" wrapText="1"/>
    </xf>
    <xf numFmtId="0" fontId="15" fillId="4" borderId="69" xfId="6" applyFont="1" applyFill="1" applyBorder="1" applyAlignment="1">
      <alignment horizontal="center" vertical="center" wrapText="1"/>
    </xf>
    <xf numFmtId="0" fontId="15" fillId="4" borderId="68" xfId="6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4" borderId="160" xfId="6" applyFont="1" applyFill="1" applyBorder="1" applyAlignment="1">
      <alignment horizontal="center" vertical="center" wrapText="1"/>
    </xf>
    <xf numFmtId="0" fontId="5" fillId="4" borderId="161" xfId="6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5" fillId="4" borderId="162" xfId="6" applyFont="1" applyFill="1" applyBorder="1" applyAlignment="1">
      <alignment horizontal="center" vertical="center" wrapText="1"/>
    </xf>
    <xf numFmtId="0" fontId="15" fillId="4" borderId="162" xfId="0" applyFont="1" applyFill="1" applyBorder="1" applyAlignment="1">
      <alignment horizontal="center" vertical="center" wrapText="1"/>
    </xf>
    <xf numFmtId="0" fontId="5" fillId="4" borderId="2" xfId="6" applyFont="1" applyFill="1" applyBorder="1" applyAlignment="1">
      <alignment horizontal="center" vertical="center" wrapText="1"/>
    </xf>
    <xf numFmtId="0" fontId="5" fillId="4" borderId="163" xfId="6" applyFont="1" applyFill="1" applyBorder="1" applyAlignment="1">
      <alignment horizontal="center" vertical="center" wrapText="1"/>
    </xf>
    <xf numFmtId="0" fontId="15" fillId="4" borderId="161" xfId="0" applyFont="1" applyFill="1" applyBorder="1" applyAlignment="1">
      <alignment horizontal="center" vertical="center" wrapText="1"/>
    </xf>
    <xf numFmtId="0" fontId="50" fillId="3" borderId="19" xfId="59" applyFill="1" applyBorder="1" applyAlignment="1" applyProtection="1">
      <alignment horizontal="center" vertical="center"/>
    </xf>
    <xf numFmtId="0" fontId="13" fillId="0" borderId="0" xfId="0" applyFont="1" applyFill="1"/>
    <xf numFmtId="0" fontId="64" fillId="0" borderId="57" xfId="0" applyFont="1" applyBorder="1" applyAlignment="1">
      <alignment horizontal="center"/>
    </xf>
    <xf numFmtId="10" fontId="82" fillId="0" borderId="37" xfId="49" applyNumberFormat="1" applyFont="1" applyFill="1" applyBorder="1" applyAlignment="1">
      <alignment horizontal="center" vertical="center"/>
    </xf>
    <xf numFmtId="10" fontId="82" fillId="0" borderId="14" xfId="49" applyNumberFormat="1" applyFont="1" applyFill="1" applyBorder="1" applyAlignment="1">
      <alignment horizontal="center" vertical="center"/>
    </xf>
    <xf numFmtId="10" fontId="82" fillId="0" borderId="53" xfId="49" applyNumberFormat="1" applyFont="1" applyFill="1" applyBorder="1" applyAlignment="1">
      <alignment horizontal="center" vertical="center"/>
    </xf>
    <xf numFmtId="10" fontId="82" fillId="0" borderId="22" xfId="49" applyNumberFormat="1" applyFont="1" applyFill="1" applyBorder="1" applyAlignment="1">
      <alignment horizontal="center" vertical="center"/>
    </xf>
    <xf numFmtId="3" fontId="4" fillId="2" borderId="18" xfId="6" applyNumberFormat="1" applyFont="1" applyFill="1" applyBorder="1" applyAlignment="1">
      <alignment horizontal="center" vertical="center"/>
    </xf>
    <xf numFmtId="3" fontId="9" fillId="3" borderId="2" xfId="6" applyNumberFormat="1" applyFont="1" applyFill="1" applyBorder="1" applyAlignment="1">
      <alignment horizontal="center" vertical="center"/>
    </xf>
    <xf numFmtId="0" fontId="35" fillId="0" borderId="129" xfId="0" applyFont="1" applyBorder="1" applyAlignment="1">
      <alignment vertical="center"/>
    </xf>
    <xf numFmtId="3" fontId="4" fillId="0" borderId="165" xfId="1" applyNumberFormat="1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3" fontId="9" fillId="3" borderId="30" xfId="6" applyNumberFormat="1" applyFont="1" applyFill="1" applyBorder="1" applyAlignment="1">
      <alignment horizontal="center" vertical="center"/>
    </xf>
    <xf numFmtId="3" fontId="4" fillId="0" borderId="28" xfId="6" applyNumberFormat="1" applyFont="1" applyFill="1" applyBorder="1" applyAlignment="1">
      <alignment horizontal="center" vertical="center"/>
    </xf>
    <xf numFmtId="3" fontId="4" fillId="0" borderId="54" xfId="6" applyNumberFormat="1" applyFont="1" applyFill="1" applyBorder="1" applyAlignment="1">
      <alignment horizontal="center" vertical="center"/>
    </xf>
    <xf numFmtId="3" fontId="4" fillId="0" borderId="130" xfId="6" applyNumberFormat="1" applyFont="1" applyFill="1" applyBorder="1" applyAlignment="1">
      <alignment horizontal="center" vertical="center"/>
    </xf>
    <xf numFmtId="1" fontId="4" fillId="0" borderId="132" xfId="6" applyNumberFormat="1" applyFont="1" applyFill="1" applyBorder="1" applyAlignment="1">
      <alignment horizontal="center" vertical="center"/>
    </xf>
    <xf numFmtId="3" fontId="4" fillId="0" borderId="29" xfId="6" applyNumberFormat="1" applyFont="1" applyFill="1" applyBorder="1" applyAlignment="1">
      <alignment horizontal="center" vertical="center"/>
    </xf>
    <xf numFmtId="3" fontId="7" fillId="0" borderId="81" xfId="6" applyNumberFormat="1" applyFont="1" applyFill="1" applyBorder="1" applyAlignment="1">
      <alignment horizontal="center" vertical="center"/>
    </xf>
    <xf numFmtId="3" fontId="7" fillId="0" borderId="82" xfId="6" applyNumberFormat="1" applyFont="1" applyFill="1" applyBorder="1" applyAlignment="1">
      <alignment horizontal="center" vertical="center"/>
    </xf>
    <xf numFmtId="3" fontId="4" fillId="0" borderId="83" xfId="6" applyNumberFormat="1" applyFont="1" applyFill="1" applyBorder="1" applyAlignment="1">
      <alignment horizontal="center" vertical="center"/>
    </xf>
    <xf numFmtId="3" fontId="9" fillId="3" borderId="110" xfId="6" applyNumberFormat="1" applyFont="1" applyFill="1" applyBorder="1" applyAlignment="1">
      <alignment horizontal="center" vertical="center"/>
    </xf>
    <xf numFmtId="3" fontId="9" fillId="3" borderId="104" xfId="6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0" fontId="15" fillId="4" borderId="166" xfId="1" applyFont="1" applyFill="1" applyBorder="1" applyAlignment="1">
      <alignment horizontal="center" vertical="center"/>
    </xf>
    <xf numFmtId="0" fontId="15" fillId="4" borderId="168" xfId="1" applyFont="1" applyFill="1" applyBorder="1" applyAlignment="1">
      <alignment horizontal="center" vertical="center"/>
    </xf>
    <xf numFmtId="0" fontId="15" fillId="4" borderId="158" xfId="1" applyFont="1" applyFill="1" applyBorder="1" applyAlignment="1">
      <alignment horizontal="center" vertical="center"/>
    </xf>
    <xf numFmtId="0" fontId="15" fillId="4" borderId="158" xfId="1" applyFont="1" applyFill="1" applyBorder="1" applyAlignment="1">
      <alignment horizontal="center"/>
    </xf>
    <xf numFmtId="3" fontId="8" fillId="0" borderId="40" xfId="1" applyNumberFormat="1" applyFont="1" applyFill="1" applyBorder="1" applyAlignment="1">
      <alignment horizontal="center" vertical="center"/>
    </xf>
    <xf numFmtId="10" fontId="44" fillId="0" borderId="1" xfId="1" applyNumberFormat="1" applyFont="1" applyFill="1" applyBorder="1" applyAlignment="1">
      <alignment horizontal="center" vertical="center"/>
    </xf>
    <xf numFmtId="10" fontId="44" fillId="0" borderId="21" xfId="1" applyNumberFormat="1" applyFont="1" applyFill="1" applyBorder="1" applyAlignment="1">
      <alignment horizontal="center" vertical="center"/>
    </xf>
    <xf numFmtId="10" fontId="44" fillId="0" borderId="9" xfId="49" applyNumberFormat="1" applyFont="1" applyFill="1" applyBorder="1" applyAlignment="1">
      <alignment horizontal="center" vertical="center"/>
    </xf>
    <xf numFmtId="10" fontId="44" fillId="0" borderId="22" xfId="1" applyNumberFormat="1" applyFont="1" applyFill="1" applyBorder="1" applyAlignment="1">
      <alignment horizontal="center" vertical="center"/>
    </xf>
    <xf numFmtId="3" fontId="9" fillId="3" borderId="32" xfId="1" applyNumberFormat="1" applyFont="1" applyFill="1" applyBorder="1" applyAlignment="1">
      <alignment horizontal="center"/>
    </xf>
    <xf numFmtId="10" fontId="9" fillId="3" borderId="23" xfId="1" applyNumberFormat="1" applyFont="1" applyFill="1" applyBorder="1" applyAlignment="1">
      <alignment horizontal="center"/>
    </xf>
    <xf numFmtId="3" fontId="9" fillId="3" borderId="24" xfId="1" applyNumberFormat="1" applyFont="1" applyFill="1" applyBorder="1" applyAlignment="1">
      <alignment horizontal="center" vertical="center"/>
    </xf>
    <xf numFmtId="3" fontId="9" fillId="3" borderId="32" xfId="1" applyNumberFormat="1" applyFont="1" applyFill="1" applyBorder="1" applyAlignment="1">
      <alignment horizontal="center" vertical="center"/>
    </xf>
    <xf numFmtId="10" fontId="9" fillId="3" borderId="23" xfId="1" applyNumberFormat="1" applyFont="1" applyFill="1" applyBorder="1" applyAlignment="1">
      <alignment horizontal="center" vertical="center"/>
    </xf>
    <xf numFmtId="3" fontId="8" fillId="0" borderId="13" xfId="1" applyNumberFormat="1" applyFont="1" applyFill="1" applyBorder="1" applyAlignment="1">
      <alignment horizontal="center" vertical="center"/>
    </xf>
    <xf numFmtId="10" fontId="81" fillId="0" borderId="0" xfId="49" applyNumberFormat="1" applyFont="1"/>
    <xf numFmtId="9" fontId="81" fillId="0" borderId="0" xfId="49" applyFont="1"/>
    <xf numFmtId="0" fontId="15" fillId="4" borderId="172" xfId="1" applyFont="1" applyFill="1" applyBorder="1" applyAlignment="1">
      <alignment horizontal="center" vertical="center" wrapText="1"/>
    </xf>
    <xf numFmtId="0" fontId="15" fillId="4" borderId="81" xfId="1" applyFont="1" applyFill="1" applyBorder="1" applyAlignment="1">
      <alignment horizontal="center" vertical="center" wrapText="1"/>
    </xf>
    <xf numFmtId="0" fontId="15" fillId="4" borderId="170" xfId="1" applyFont="1" applyFill="1" applyBorder="1" applyAlignment="1">
      <alignment horizontal="center" wrapText="1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81" xfId="1" applyNumberFormat="1" applyFont="1" applyFill="1" applyBorder="1" applyAlignment="1">
      <alignment horizontal="center" vertical="center"/>
    </xf>
    <xf numFmtId="3" fontId="8" fillId="0" borderId="82" xfId="1" applyNumberFormat="1" applyFont="1" applyFill="1" applyBorder="1" applyAlignment="1">
      <alignment horizontal="center" vertical="center"/>
    </xf>
    <xf numFmtId="3" fontId="14" fillId="0" borderId="60" xfId="1" applyNumberFormat="1" applyFont="1" applyFill="1" applyBorder="1" applyAlignment="1">
      <alignment horizontal="center" vertical="center"/>
    </xf>
    <xf numFmtId="3" fontId="8" fillId="0" borderId="42" xfId="1" applyNumberFormat="1" applyFont="1" applyFill="1" applyBorder="1" applyAlignment="1">
      <alignment horizontal="center" vertical="center"/>
    </xf>
    <xf numFmtId="3" fontId="9" fillId="3" borderId="33" xfId="1" applyNumberFormat="1" applyFont="1" applyFill="1" applyBorder="1" applyAlignment="1">
      <alignment horizontal="center" vertical="center"/>
    </xf>
    <xf numFmtId="3" fontId="8" fillId="0" borderId="83" xfId="1" applyNumberFormat="1" applyFont="1" applyFill="1" applyBorder="1" applyAlignment="1">
      <alignment horizontal="center" vertical="center"/>
    </xf>
    <xf numFmtId="3" fontId="8" fillId="0" borderId="58" xfId="1" applyNumberFormat="1" applyFont="1" applyFill="1" applyBorder="1" applyAlignment="1">
      <alignment horizontal="center" vertical="center"/>
    </xf>
    <xf numFmtId="3" fontId="8" fillId="0" borderId="59" xfId="1" applyNumberFormat="1" applyFont="1" applyFill="1" applyBorder="1" applyAlignment="1">
      <alignment horizontal="center" vertical="center"/>
    </xf>
    <xf numFmtId="3" fontId="8" fillId="0" borderId="60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center" vertical="center"/>
    </xf>
    <xf numFmtId="0" fontId="0" fillId="0" borderId="157" xfId="0" applyBorder="1"/>
    <xf numFmtId="3" fontId="9" fillId="3" borderId="113" xfId="1" applyNumberFormat="1" applyFont="1" applyFill="1" applyBorder="1" applyAlignment="1">
      <alignment horizontal="center" vertical="center"/>
    </xf>
    <xf numFmtId="3" fontId="9" fillId="3" borderId="16" xfId="1" applyNumberFormat="1" applyFont="1" applyFill="1" applyBorder="1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3" fontId="9" fillId="3" borderId="173" xfId="1" applyNumberFormat="1" applyFont="1" applyFill="1" applyBorder="1" applyAlignment="1">
      <alignment horizontal="center" vertical="center"/>
    </xf>
    <xf numFmtId="0" fontId="0" fillId="0" borderId="133" xfId="0" applyBorder="1"/>
    <xf numFmtId="0" fontId="0" fillId="0" borderId="150" xfId="0" applyBorder="1"/>
    <xf numFmtId="3" fontId="71" fillId="0" borderId="5" xfId="6" applyNumberFormat="1" applyFont="1" applyFill="1" applyBorder="1" applyAlignment="1">
      <alignment horizontal="center" vertical="center"/>
    </xf>
    <xf numFmtId="3" fontId="72" fillId="3" borderId="32" xfId="6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83" fillId="0" borderId="0" xfId="60" applyNumberFormat="1" applyFont="1"/>
    <xf numFmtId="0" fontId="75" fillId="0" borderId="40" xfId="0" applyFont="1" applyBorder="1" applyAlignment="1">
      <alignment horizontal="center" vertical="center"/>
    </xf>
    <xf numFmtId="0" fontId="75" fillId="0" borderId="82" xfId="0" applyFont="1" applyBorder="1" applyAlignment="1">
      <alignment horizontal="center" vertical="center"/>
    </xf>
    <xf numFmtId="3" fontId="9" fillId="3" borderId="39" xfId="6" applyNumberFormat="1" applyFont="1" applyFill="1" applyBorder="1" applyAlignment="1">
      <alignment horizontal="center" vertical="center"/>
    </xf>
    <xf numFmtId="3" fontId="9" fillId="3" borderId="14" xfId="6" applyNumberFormat="1" applyFont="1" applyFill="1" applyBorder="1" applyAlignment="1">
      <alignment horizontal="center" vertical="center"/>
    </xf>
    <xf numFmtId="3" fontId="9" fillId="3" borderId="41" xfId="6" applyNumberFormat="1" applyFont="1" applyFill="1" applyBorder="1" applyAlignment="1">
      <alignment horizontal="center" vertical="center"/>
    </xf>
    <xf numFmtId="3" fontId="4" fillId="0" borderId="31" xfId="6" applyNumberFormat="1" applyFont="1" applyBorder="1" applyAlignment="1">
      <alignment horizontal="center" vertical="center"/>
    </xf>
    <xf numFmtId="3" fontId="4" fillId="0" borderId="32" xfId="6" applyNumberFormat="1" applyFont="1" applyBorder="1" applyAlignment="1">
      <alignment horizontal="center" vertical="center"/>
    </xf>
    <xf numFmtId="3" fontId="4" fillId="0" borderId="33" xfId="6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84" fillId="0" borderId="0" xfId="0" applyFont="1"/>
    <xf numFmtId="0" fontId="85" fillId="0" borderId="0" xfId="0" applyFont="1"/>
    <xf numFmtId="0" fontId="6" fillId="0" borderId="0" xfId="0" applyFont="1" applyFill="1" applyBorder="1" applyAlignment="1">
      <alignment vertical="center"/>
    </xf>
    <xf numFmtId="0" fontId="85" fillId="0" borderId="0" xfId="0" applyFont="1" applyBorder="1" applyAlignment="1"/>
    <xf numFmtId="3" fontId="85" fillId="0" borderId="0" xfId="0" applyNumberFormat="1" applyFont="1"/>
    <xf numFmtId="10" fontId="85" fillId="0" borderId="0" xfId="49" applyNumberFormat="1" applyFont="1"/>
    <xf numFmtId="3" fontId="81" fillId="0" borderId="0" xfId="0" applyNumberFormat="1" applyFont="1"/>
    <xf numFmtId="0" fontId="35" fillId="0" borderId="0" xfId="0" applyFont="1" applyAlignment="1">
      <alignment horizontal="center" vertical="center"/>
    </xf>
    <xf numFmtId="0" fontId="86" fillId="0" borderId="0" xfId="1" applyFont="1" applyAlignment="1">
      <alignment vertical="center"/>
    </xf>
    <xf numFmtId="0" fontId="87" fillId="0" borderId="0" xfId="1" applyFont="1" applyAlignment="1">
      <alignment vertical="center"/>
    </xf>
    <xf numFmtId="166" fontId="9" fillId="3" borderId="12" xfId="49" applyNumberFormat="1" applyFont="1" applyFill="1" applyBorder="1" applyAlignment="1">
      <alignment horizontal="center" vertical="center"/>
    </xf>
    <xf numFmtId="0" fontId="90" fillId="25" borderId="185" xfId="6" applyFont="1" applyFill="1" applyBorder="1" applyAlignment="1">
      <alignment horizontal="center" vertical="center" wrapText="1"/>
    </xf>
    <xf numFmtId="0" fontId="90" fillId="25" borderId="186" xfId="6" applyFont="1" applyFill="1" applyBorder="1" applyAlignment="1">
      <alignment horizontal="center" vertical="center" wrapText="1"/>
    </xf>
    <xf numFmtId="0" fontId="90" fillId="25" borderId="187" xfId="6" applyFont="1" applyFill="1" applyBorder="1" applyAlignment="1">
      <alignment horizontal="center" vertical="center" wrapText="1"/>
    </xf>
    <xf numFmtId="0" fontId="90" fillId="25" borderId="188" xfId="6" applyFont="1" applyFill="1" applyBorder="1" applyAlignment="1">
      <alignment horizontal="center" vertical="center" wrapText="1"/>
    </xf>
    <xf numFmtId="0" fontId="90" fillId="25" borderId="189" xfId="6" applyFont="1" applyFill="1" applyBorder="1" applyAlignment="1">
      <alignment horizontal="center" vertical="center" wrapText="1"/>
    </xf>
    <xf numFmtId="0" fontId="90" fillId="25" borderId="190" xfId="6" applyFont="1" applyFill="1" applyBorder="1" applyAlignment="1">
      <alignment horizontal="center" vertical="center" wrapText="1"/>
    </xf>
    <xf numFmtId="0" fontId="88" fillId="25" borderId="195" xfId="0" applyFont="1" applyFill="1" applyBorder="1" applyAlignment="1">
      <alignment horizontal="center" vertical="center"/>
    </xf>
    <xf numFmtId="0" fontId="88" fillId="25" borderId="196" xfId="0" applyFont="1" applyFill="1" applyBorder="1" applyAlignment="1">
      <alignment horizontal="center" vertical="center"/>
    </xf>
    <xf numFmtId="0" fontId="88" fillId="25" borderId="197" xfId="0" applyFont="1" applyFill="1" applyBorder="1" applyAlignment="1">
      <alignment horizontal="center" vertical="center"/>
    </xf>
    <xf numFmtId="0" fontId="34" fillId="4" borderId="151" xfId="58" applyFont="1" applyFill="1" applyBorder="1" applyAlignment="1">
      <alignment horizontal="center"/>
    </xf>
    <xf numFmtId="0" fontId="34" fillId="4" borderId="114" xfId="58" applyFont="1" applyFill="1" applyBorder="1" applyAlignment="1">
      <alignment horizontal="center"/>
    </xf>
    <xf numFmtId="0" fontId="34" fillId="4" borderId="135" xfId="58" applyFont="1" applyFill="1" applyBorder="1" applyAlignment="1">
      <alignment horizontal="center"/>
    </xf>
    <xf numFmtId="0" fontId="34" fillId="4" borderId="152" xfId="58" applyFont="1" applyFill="1" applyBorder="1" applyAlignment="1">
      <alignment horizontal="center"/>
    </xf>
    <xf numFmtId="0" fontId="34" fillId="4" borderId="153" xfId="58" applyFont="1" applyFill="1" applyBorder="1" applyAlignment="1">
      <alignment horizontal="center"/>
    </xf>
    <xf numFmtId="0" fontId="34" fillId="4" borderId="154" xfId="58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89" fillId="25" borderId="191" xfId="6" applyFont="1" applyFill="1" applyBorder="1" applyAlignment="1">
      <alignment horizontal="center" vertical="center"/>
    </xf>
    <xf numFmtId="0" fontId="89" fillId="25" borderId="192" xfId="6" applyFont="1" applyFill="1" applyBorder="1" applyAlignment="1">
      <alignment horizontal="center" vertical="center"/>
    </xf>
    <xf numFmtId="0" fontId="88" fillId="25" borderId="181" xfId="0" applyFont="1" applyFill="1" applyBorder="1" applyAlignment="1">
      <alignment horizontal="center" vertical="center" wrapText="1"/>
    </xf>
    <xf numFmtId="0" fontId="89" fillId="25" borderId="182" xfId="6" applyFont="1" applyFill="1" applyBorder="1" applyAlignment="1">
      <alignment horizontal="center" vertical="center" wrapText="1"/>
    </xf>
    <xf numFmtId="0" fontId="90" fillId="25" borderId="183" xfId="6" applyFont="1" applyFill="1" applyBorder="1" applyAlignment="1">
      <alignment horizontal="center" vertical="center" wrapText="1"/>
    </xf>
    <xf numFmtId="0" fontId="70" fillId="4" borderId="67" xfId="6" applyFont="1" applyFill="1" applyBorder="1" applyAlignment="1">
      <alignment horizontal="center" vertical="center" wrapText="1"/>
    </xf>
    <xf numFmtId="0" fontId="70" fillId="4" borderId="128" xfId="6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/>
    </xf>
    <xf numFmtId="0" fontId="15" fillId="4" borderId="51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5" fillId="4" borderId="51" xfId="0" applyFont="1" applyFill="1" applyBorder="1" applyAlignment="1">
      <alignment horizontal="center" vertical="center"/>
    </xf>
    <xf numFmtId="0" fontId="15" fillId="4" borderId="159" xfId="0" applyFont="1" applyFill="1" applyBorder="1" applyAlignment="1">
      <alignment horizontal="center" vertical="center"/>
    </xf>
    <xf numFmtId="0" fontId="89" fillId="25" borderId="182" xfId="0" applyFont="1" applyFill="1" applyBorder="1" applyAlignment="1">
      <alignment horizontal="center"/>
    </xf>
    <xf numFmtId="0" fontId="90" fillId="25" borderId="184" xfId="6" applyFont="1" applyFill="1" applyBorder="1" applyAlignment="1">
      <alignment horizontal="center" vertical="center" wrapText="1"/>
    </xf>
    <xf numFmtId="0" fontId="89" fillId="25" borderId="194" xfId="6" applyFont="1" applyFill="1" applyBorder="1" applyAlignment="1">
      <alignment horizontal="center" vertical="center"/>
    </xf>
    <xf numFmtId="0" fontId="15" fillId="4" borderId="91" xfId="0" applyFont="1" applyFill="1" applyBorder="1" applyAlignment="1">
      <alignment horizontal="center" vertical="center" wrapText="1"/>
    </xf>
    <xf numFmtId="0" fontId="15" fillId="4" borderId="143" xfId="0" applyFont="1" applyFill="1" applyBorder="1" applyAlignment="1">
      <alignment horizontal="center" vertical="center" wrapText="1"/>
    </xf>
    <xf numFmtId="0" fontId="15" fillId="4" borderId="112" xfId="6" applyFont="1" applyFill="1" applyBorder="1" applyAlignment="1">
      <alignment horizontal="center" vertical="center" wrapText="1"/>
    </xf>
    <xf numFmtId="0" fontId="15" fillId="4" borderId="140" xfId="6" applyFont="1" applyFill="1" applyBorder="1" applyAlignment="1">
      <alignment horizontal="center" vertical="center" wrapText="1"/>
    </xf>
    <xf numFmtId="0" fontId="15" fillId="4" borderId="124" xfId="6" applyFont="1" applyFill="1" applyBorder="1" applyAlignment="1">
      <alignment horizontal="center" vertical="center" wrapText="1"/>
    </xf>
    <xf numFmtId="0" fontId="15" fillId="4" borderId="135" xfId="6" applyFont="1" applyFill="1" applyBorder="1" applyAlignment="1">
      <alignment horizontal="center" vertical="center" wrapText="1"/>
    </xf>
    <xf numFmtId="0" fontId="34" fillId="4" borderId="114" xfId="6" applyFont="1" applyFill="1" applyBorder="1" applyAlignment="1">
      <alignment horizontal="center" vertical="center" wrapText="1"/>
    </xf>
    <xf numFmtId="0" fontId="34" fillId="4" borderId="142" xfId="6" applyFont="1" applyFill="1" applyBorder="1" applyAlignment="1">
      <alignment horizontal="center" vertical="center" wrapText="1"/>
    </xf>
    <xf numFmtId="0" fontId="34" fillId="4" borderId="124" xfId="0" applyFont="1" applyFill="1" applyBorder="1" applyAlignment="1">
      <alignment horizontal="center"/>
    </xf>
    <xf numFmtId="0" fontId="34" fillId="4" borderId="114" xfId="0" applyFont="1" applyFill="1" applyBorder="1" applyAlignment="1">
      <alignment horizontal="center"/>
    </xf>
    <xf numFmtId="0" fontId="34" fillId="4" borderId="142" xfId="0" applyFont="1" applyFill="1" applyBorder="1" applyAlignment="1">
      <alignment horizontal="center"/>
    </xf>
    <xf numFmtId="0" fontId="17" fillId="5" borderId="103" xfId="6" applyFont="1" applyFill="1" applyBorder="1" applyAlignment="1">
      <alignment horizontal="center" vertical="center" textRotation="90" wrapText="1"/>
    </xf>
    <xf numFmtId="0" fontId="17" fillId="5" borderId="101" xfId="6" applyFont="1" applyFill="1" applyBorder="1" applyAlignment="1">
      <alignment horizontal="center" vertical="center" textRotation="90" wrapText="1"/>
    </xf>
    <xf numFmtId="0" fontId="17" fillId="5" borderId="104" xfId="6" applyFont="1" applyFill="1" applyBorder="1" applyAlignment="1">
      <alignment horizontal="center" vertical="center" textRotation="90" wrapText="1"/>
    </xf>
    <xf numFmtId="0" fontId="17" fillId="5" borderId="105" xfId="6" applyFont="1" applyFill="1" applyBorder="1" applyAlignment="1">
      <alignment horizontal="center" vertical="center" textRotation="90" wrapText="1"/>
    </xf>
    <xf numFmtId="0" fontId="89" fillId="25" borderId="193" xfId="6" applyFont="1" applyFill="1" applyBorder="1" applyAlignment="1">
      <alignment horizontal="center" vertical="center"/>
    </xf>
    <xf numFmtId="0" fontId="15" fillId="4" borderId="99" xfId="0" applyFont="1" applyFill="1" applyBorder="1" applyAlignment="1">
      <alignment horizontal="center" vertical="center"/>
    </xf>
    <xf numFmtId="0" fontId="15" fillId="4" borderId="100" xfId="0" applyFont="1" applyFill="1" applyBorder="1" applyAlignment="1">
      <alignment horizontal="center" vertical="center"/>
    </xf>
    <xf numFmtId="0" fontId="17" fillId="5" borderId="102" xfId="6" applyFont="1" applyFill="1" applyBorder="1" applyAlignment="1">
      <alignment horizontal="center" vertical="center" textRotation="90" wrapText="1"/>
    </xf>
    <xf numFmtId="0" fontId="39" fillId="0" borderId="3" xfId="0" applyFont="1" applyBorder="1" applyAlignment="1">
      <alignment horizontal="center" vertical="center" wrapText="1"/>
    </xf>
    <xf numFmtId="0" fontId="39" fillId="0" borderId="113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75" fillId="0" borderId="80" xfId="0" applyFont="1" applyBorder="1" applyAlignment="1">
      <alignment horizontal="left" vertical="center"/>
    </xf>
    <xf numFmtId="0" fontId="75" fillId="0" borderId="82" xfId="0" applyFont="1" applyBorder="1" applyAlignment="1">
      <alignment horizontal="left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75" fillId="0" borderId="18" xfId="0" applyFont="1" applyBorder="1" applyAlignment="1">
      <alignment horizontal="left" vertical="center"/>
    </xf>
    <xf numFmtId="0" fontId="75" fillId="0" borderId="20" xfId="0" applyFont="1" applyBorder="1" applyAlignment="1">
      <alignment horizontal="left" vertical="center"/>
    </xf>
    <xf numFmtId="0" fontId="75" fillId="0" borderId="19" xfId="0" applyFont="1" applyBorder="1" applyAlignment="1">
      <alignment horizontal="left" vertical="center"/>
    </xf>
    <xf numFmtId="0" fontId="75" fillId="0" borderId="31" xfId="0" applyFont="1" applyBorder="1" applyAlignment="1">
      <alignment horizontal="left" vertical="center"/>
    </xf>
    <xf numFmtId="0" fontId="75" fillId="0" borderId="33" xfId="0" applyFont="1" applyBorder="1" applyAlignment="1">
      <alignment horizontal="left" vertical="center"/>
    </xf>
    <xf numFmtId="0" fontId="75" fillId="0" borderId="17" xfId="0" applyFont="1" applyBorder="1" applyAlignment="1">
      <alignment horizontal="left" vertical="center"/>
    </xf>
    <xf numFmtId="0" fontId="75" fillId="0" borderId="7" xfId="0" applyFont="1" applyBorder="1" applyAlignment="1">
      <alignment horizontal="left" vertical="center"/>
    </xf>
    <xf numFmtId="0" fontId="75" fillId="0" borderId="30" xfId="0" applyFont="1" applyBorder="1" applyAlignment="1">
      <alignment horizontal="center" vertical="center" wrapText="1"/>
    </xf>
    <xf numFmtId="0" fontId="75" fillId="0" borderId="129" xfId="0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75" fillId="0" borderId="36" xfId="0" applyFont="1" applyBorder="1" applyAlignment="1">
      <alignment horizontal="left" vertical="center"/>
    </xf>
    <xf numFmtId="0" fontId="75" fillId="0" borderId="38" xfId="0" applyFont="1" applyBorder="1" applyAlignment="1">
      <alignment horizontal="left" vertical="center"/>
    </xf>
    <xf numFmtId="0" fontId="75" fillId="0" borderId="3" xfId="0" applyFont="1" applyBorder="1" applyAlignment="1">
      <alignment horizontal="center" vertical="center" wrapText="1"/>
    </xf>
    <xf numFmtId="0" fontId="75" fillId="0" borderId="113" xfId="0" applyFont="1" applyBorder="1" applyAlignment="1">
      <alignment horizontal="center" vertical="center" wrapText="1"/>
    </xf>
    <xf numFmtId="0" fontId="75" fillId="0" borderId="8" xfId="0" applyFont="1" applyBorder="1" applyAlignment="1">
      <alignment horizontal="center" vertical="center" wrapText="1"/>
    </xf>
    <xf numFmtId="0" fontId="76" fillId="5" borderId="3" xfId="0" applyFont="1" applyFill="1" applyBorder="1" applyAlignment="1">
      <alignment horizontal="center" vertical="center" textRotation="90" wrapText="1"/>
    </xf>
    <xf numFmtId="0" fontId="76" fillId="5" borderId="113" xfId="0" applyFont="1" applyFill="1" applyBorder="1" applyAlignment="1">
      <alignment horizontal="center" vertical="center" textRotation="90" wrapText="1"/>
    </xf>
    <xf numFmtId="0" fontId="76" fillId="5" borderId="8" xfId="0" applyFont="1" applyFill="1" applyBorder="1" applyAlignment="1">
      <alignment horizontal="center" vertical="center" textRotation="90" wrapText="1"/>
    </xf>
    <xf numFmtId="0" fontId="76" fillId="5" borderId="58" xfId="0" applyFont="1" applyFill="1" applyBorder="1" applyAlignment="1">
      <alignment horizontal="center" vertical="center" textRotation="90" wrapText="1"/>
    </xf>
    <xf numFmtId="0" fontId="76" fillId="5" borderId="59" xfId="0" applyFont="1" applyFill="1" applyBorder="1" applyAlignment="1">
      <alignment horizontal="center" vertical="center" textRotation="90" wrapText="1"/>
    </xf>
    <xf numFmtId="0" fontId="76" fillId="5" borderId="61" xfId="0" applyFont="1" applyFill="1" applyBorder="1" applyAlignment="1">
      <alignment horizontal="center" vertical="center" textRotation="90" wrapText="1"/>
    </xf>
    <xf numFmtId="0" fontId="76" fillId="5" borderId="60" xfId="0" applyFont="1" applyFill="1" applyBorder="1" applyAlignment="1">
      <alignment horizontal="center" vertical="center" textRotation="90" wrapText="1"/>
    </xf>
    <xf numFmtId="0" fontId="75" fillId="0" borderId="22" xfId="0" applyFont="1" applyBorder="1" applyAlignment="1">
      <alignment horizontal="left" vertical="center"/>
    </xf>
    <xf numFmtId="0" fontId="75" fillId="0" borderId="1" xfId="0" applyFont="1" applyBorder="1" applyAlignment="1">
      <alignment horizontal="left" vertical="center"/>
    </xf>
    <xf numFmtId="0" fontId="75" fillId="0" borderId="11" xfId="0" applyFont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5" fillId="0" borderId="24" xfId="0" applyFont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75" fillId="0" borderId="43" xfId="0" applyFont="1" applyBorder="1" applyAlignment="1">
      <alignment horizontal="left" vertical="center"/>
    </xf>
    <xf numFmtId="0" fontId="75" fillId="0" borderId="44" xfId="0" applyFont="1" applyBorder="1" applyAlignment="1">
      <alignment horizontal="left" vertical="center"/>
    </xf>
    <xf numFmtId="0" fontId="76" fillId="0" borderId="110" xfId="0" applyFont="1" applyBorder="1" applyAlignment="1">
      <alignment horizontal="left" vertical="center"/>
    </xf>
    <xf numFmtId="0" fontId="76" fillId="0" borderId="85" xfId="0" applyFont="1" applyBorder="1" applyAlignment="1">
      <alignment horizontal="left" vertical="center"/>
    </xf>
    <xf numFmtId="0" fontId="75" fillId="0" borderId="56" xfId="0" applyFont="1" applyBorder="1" applyAlignment="1">
      <alignment horizontal="left" vertical="center"/>
    </xf>
    <xf numFmtId="0" fontId="75" fillId="0" borderId="14" xfId="0" applyFont="1" applyBorder="1" applyAlignment="1">
      <alignment horizontal="left" vertical="center"/>
    </xf>
    <xf numFmtId="0" fontId="75" fillId="0" borderId="15" xfId="0" applyFont="1" applyBorder="1" applyAlignment="1">
      <alignment horizontal="center" vertical="center" wrapText="1"/>
    </xf>
    <xf numFmtId="0" fontId="75" fillId="0" borderId="133" xfId="0" applyFont="1" applyBorder="1" applyAlignment="1">
      <alignment horizontal="center" vertical="center" wrapText="1"/>
    </xf>
    <xf numFmtId="0" fontId="75" fillId="0" borderId="119" xfId="0" applyFont="1" applyBorder="1" applyAlignment="1">
      <alignment horizontal="center" vertical="center" wrapText="1"/>
    </xf>
    <xf numFmtId="0" fontId="75" fillId="0" borderId="12" xfId="0" applyFont="1" applyBorder="1" applyAlignment="1">
      <alignment vertical="center"/>
    </xf>
    <xf numFmtId="0" fontId="75" fillId="0" borderId="1" xfId="0" applyFont="1" applyBorder="1" applyAlignment="1">
      <alignment vertical="center"/>
    </xf>
    <xf numFmtId="0" fontId="75" fillId="0" borderId="31" xfId="0" applyFont="1" applyBorder="1" applyAlignment="1">
      <alignment vertical="center"/>
    </xf>
    <xf numFmtId="0" fontId="75" fillId="0" borderId="33" xfId="0" applyFont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1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/>
    </xf>
    <xf numFmtId="0" fontId="6" fillId="23" borderId="113" xfId="0" applyFont="1" applyFill="1" applyBorder="1" applyAlignment="1">
      <alignment horizontal="center" vertical="center"/>
    </xf>
    <xf numFmtId="0" fontId="6" fillId="23" borderId="8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 wrapText="1"/>
    </xf>
    <xf numFmtId="0" fontId="6" fillId="23" borderId="113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9" fillId="3" borderId="13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76" fillId="5" borderId="57" xfId="0" applyFont="1" applyFill="1" applyBorder="1" applyAlignment="1">
      <alignment horizontal="center" vertical="center" textRotation="90" wrapText="1"/>
    </xf>
    <xf numFmtId="0" fontId="76" fillId="5" borderId="55" xfId="0" applyFont="1" applyFill="1" applyBorder="1" applyAlignment="1">
      <alignment horizontal="center" vertical="center" textRotation="90" wrapText="1"/>
    </xf>
    <xf numFmtId="0" fontId="76" fillId="5" borderId="62" xfId="0" applyFont="1" applyFill="1" applyBorder="1" applyAlignment="1">
      <alignment horizontal="center" vertical="center" textRotation="90" wrapText="1"/>
    </xf>
    <xf numFmtId="0" fontId="76" fillId="5" borderId="85" xfId="0" applyFont="1" applyFill="1" applyBorder="1" applyAlignment="1">
      <alignment horizontal="center" vertical="center" textRotation="90" wrapText="1"/>
    </xf>
    <xf numFmtId="0" fontId="75" fillId="0" borderId="101" xfId="0" applyFont="1" applyBorder="1" applyAlignment="1">
      <alignment horizontal="left" vertical="center"/>
    </xf>
    <xf numFmtId="0" fontId="75" fillId="0" borderId="55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9" fillId="0" borderId="38" xfId="0" applyFont="1" applyBorder="1" applyAlignment="1">
      <alignment horizontal="left" vertical="center"/>
    </xf>
    <xf numFmtId="0" fontId="39" fillId="0" borderId="80" xfId="0" applyFont="1" applyBorder="1" applyAlignment="1">
      <alignment horizontal="left" vertical="center"/>
    </xf>
    <xf numFmtId="0" fontId="39" fillId="0" borderId="54" xfId="0" applyFont="1" applyBorder="1" applyAlignment="1">
      <alignment horizontal="left" vertical="center"/>
    </xf>
    <xf numFmtId="0" fontId="41" fillId="5" borderId="58" xfId="0" applyFont="1" applyFill="1" applyBorder="1" applyAlignment="1">
      <alignment horizontal="center" vertical="center" textRotation="90" wrapText="1"/>
    </xf>
    <xf numFmtId="0" fontId="41" fillId="5" borderId="59" xfId="0" applyFont="1" applyFill="1" applyBorder="1" applyAlignment="1">
      <alignment horizontal="center" vertical="center" textRotation="90" wrapText="1"/>
    </xf>
    <xf numFmtId="0" fontId="41" fillId="5" borderId="61" xfId="0" applyFont="1" applyFill="1" applyBorder="1" applyAlignment="1">
      <alignment horizontal="center" vertical="center" textRotation="90" wrapText="1"/>
    </xf>
    <xf numFmtId="0" fontId="41" fillId="5" borderId="60" xfId="0" applyFont="1" applyFill="1" applyBorder="1" applyAlignment="1">
      <alignment horizontal="center" vertical="center" textRotation="90" wrapText="1"/>
    </xf>
    <xf numFmtId="0" fontId="75" fillId="0" borderId="54" xfId="0" applyFont="1" applyBorder="1" applyAlignment="1">
      <alignment horizontal="left" vertical="center"/>
    </xf>
    <xf numFmtId="0" fontId="76" fillId="5" borderId="101" xfId="0" applyFont="1" applyFill="1" applyBorder="1" applyAlignment="1">
      <alignment horizontal="center" vertical="center" textRotation="90" wrapText="1"/>
    </xf>
    <xf numFmtId="0" fontId="48" fillId="4" borderId="98" xfId="0" applyFont="1" applyFill="1" applyBorder="1" applyAlignment="1">
      <alignment horizontal="center" vertical="center" wrapText="1"/>
    </xf>
    <xf numFmtId="0" fontId="48" fillId="4" borderId="109" xfId="0" applyFont="1" applyFill="1" applyBorder="1" applyAlignment="1">
      <alignment horizontal="center" vertical="center" wrapText="1"/>
    </xf>
    <xf numFmtId="0" fontId="48" fillId="4" borderId="30" xfId="0" applyFont="1" applyFill="1" applyBorder="1" applyAlignment="1">
      <alignment horizontal="center" vertical="center" wrapText="1"/>
    </xf>
    <xf numFmtId="0" fontId="48" fillId="4" borderId="27" xfId="0" applyFont="1" applyFill="1" applyBorder="1" applyAlignment="1">
      <alignment horizontal="center" vertical="center" wrapText="1"/>
    </xf>
    <xf numFmtId="0" fontId="34" fillId="4" borderId="98" xfId="0" applyFont="1" applyFill="1" applyBorder="1" applyAlignment="1">
      <alignment horizontal="center" vertical="center"/>
    </xf>
    <xf numFmtId="0" fontId="34" fillId="4" borderId="109" xfId="0" applyFont="1" applyFill="1" applyBorder="1" applyAlignment="1">
      <alignment horizontal="center" vertical="center"/>
    </xf>
    <xf numFmtId="0" fontId="12" fillId="0" borderId="157" xfId="0" applyFont="1" applyFill="1" applyBorder="1" applyAlignment="1">
      <alignment horizontal="center" vertical="center" textRotation="90" wrapText="1"/>
    </xf>
    <xf numFmtId="0" fontId="34" fillId="4" borderId="115" xfId="0" applyFont="1" applyFill="1" applyBorder="1" applyAlignment="1">
      <alignment horizontal="center" vertical="center" wrapText="1"/>
    </xf>
    <xf numFmtId="0" fontId="34" fillId="4" borderId="111" xfId="0" applyFont="1" applyFill="1" applyBorder="1" applyAlignment="1">
      <alignment horizontal="center" vertical="center" wrapText="1"/>
    </xf>
    <xf numFmtId="0" fontId="36" fillId="4" borderId="114" xfId="0" applyFont="1" applyFill="1" applyBorder="1" applyAlignment="1">
      <alignment horizontal="center" vertical="center"/>
    </xf>
    <xf numFmtId="0" fontId="75" fillId="0" borderId="26" xfId="0" applyFont="1" applyBorder="1" applyAlignment="1">
      <alignment vertical="center"/>
    </xf>
    <xf numFmtId="0" fontId="75" fillId="0" borderId="164" xfId="0" applyFont="1" applyBorder="1" applyAlignment="1">
      <alignment vertical="center"/>
    </xf>
    <xf numFmtId="0" fontId="76" fillId="5" borderId="129" xfId="0" applyFont="1" applyFill="1" applyBorder="1" applyAlignment="1">
      <alignment horizontal="center" vertical="center" textRotation="90" wrapText="1"/>
    </xf>
    <xf numFmtId="0" fontId="75" fillId="0" borderId="2" xfId="0" applyFont="1" applyBorder="1" applyAlignment="1">
      <alignment horizontal="left" vertical="center"/>
    </xf>
    <xf numFmtId="0" fontId="39" fillId="0" borderId="82" xfId="0" applyFont="1" applyBorder="1" applyAlignment="1">
      <alignment horizontal="left" vertical="center"/>
    </xf>
    <xf numFmtId="0" fontId="75" fillId="0" borderId="39" xfId="0" applyFont="1" applyBorder="1" applyAlignment="1">
      <alignment horizontal="left" vertical="center"/>
    </xf>
    <xf numFmtId="0" fontId="75" fillId="0" borderId="40" xfId="0" applyFont="1" applyBorder="1" applyAlignment="1">
      <alignment horizontal="left" vertical="center"/>
    </xf>
    <xf numFmtId="0" fontId="76" fillId="0" borderId="104" xfId="0" applyFont="1" applyBorder="1" applyAlignment="1">
      <alignment horizontal="left" vertical="center"/>
    </xf>
    <xf numFmtId="0" fontId="75" fillId="0" borderId="21" xfId="0" applyFont="1" applyBorder="1" applyAlignment="1">
      <alignment horizontal="left" vertical="center"/>
    </xf>
    <xf numFmtId="0" fontId="75" fillId="0" borderId="131" xfId="0" applyFont="1" applyBorder="1" applyAlignment="1">
      <alignment horizontal="left" vertical="center"/>
    </xf>
    <xf numFmtId="0" fontId="75" fillId="0" borderId="29" xfId="0" applyFont="1" applyBorder="1" applyAlignment="1">
      <alignment horizontal="left" vertical="center"/>
    </xf>
    <xf numFmtId="0" fontId="75" fillId="0" borderId="34" xfId="0" applyFont="1" applyBorder="1" applyAlignment="1">
      <alignment vertical="center"/>
    </xf>
    <xf numFmtId="0" fontId="76" fillId="5" borderId="35" xfId="0" applyFont="1" applyFill="1" applyBorder="1" applyAlignment="1">
      <alignment horizontal="center" vertical="center" textRotation="90" wrapText="1"/>
    </xf>
    <xf numFmtId="0" fontId="41" fillId="5" borderId="3" xfId="0" applyFont="1" applyFill="1" applyBorder="1" applyAlignment="1">
      <alignment horizontal="center" vertical="center" textRotation="90" wrapText="1"/>
    </xf>
    <xf numFmtId="0" fontId="41" fillId="5" borderId="113" xfId="0" applyFont="1" applyFill="1" applyBorder="1" applyAlignment="1">
      <alignment horizontal="center" vertical="center" textRotation="90" wrapText="1"/>
    </xf>
    <xf numFmtId="0" fontId="41" fillId="5" borderId="8" xfId="0" applyFont="1" applyFill="1" applyBorder="1" applyAlignment="1">
      <alignment horizontal="center" vertical="center" textRotation="90" wrapText="1"/>
    </xf>
    <xf numFmtId="0" fontId="41" fillId="5" borderId="35" xfId="0" applyFont="1" applyFill="1" applyBorder="1" applyAlignment="1">
      <alignment horizontal="center" vertical="center" textRotation="90" wrapText="1"/>
    </xf>
    <xf numFmtId="0" fontId="39" fillId="0" borderId="41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0" fontId="76" fillId="5" borderId="84" xfId="0" applyFont="1" applyFill="1" applyBorder="1" applyAlignment="1">
      <alignment horizontal="center" vertical="center" textRotation="90" wrapText="1"/>
    </xf>
    <xf numFmtId="0" fontId="6" fillId="3" borderId="12" xfId="6" applyFont="1" applyFill="1" applyBorder="1" applyAlignment="1">
      <alignment horizontal="center" vertical="center" wrapText="1"/>
    </xf>
    <xf numFmtId="0" fontId="17" fillId="5" borderId="22" xfId="6" applyFont="1" applyFill="1" applyBorder="1" applyAlignment="1">
      <alignment horizontal="center" vertical="center"/>
    </xf>
    <xf numFmtId="0" fontId="17" fillId="5" borderId="10" xfId="6" applyFont="1" applyFill="1" applyBorder="1" applyAlignment="1">
      <alignment horizontal="center" vertical="center"/>
    </xf>
    <xf numFmtId="0" fontId="17" fillId="5" borderId="17" xfId="6" applyFont="1" applyFill="1" applyBorder="1" applyAlignment="1">
      <alignment horizontal="center" vertical="center"/>
    </xf>
    <xf numFmtId="0" fontId="6" fillId="5" borderId="58" xfId="1" applyFont="1" applyFill="1" applyBorder="1" applyAlignment="1">
      <alignment horizontal="center" vertical="center"/>
    </xf>
    <xf numFmtId="0" fontId="6" fillId="5" borderId="59" xfId="1" applyFont="1" applyFill="1" applyBorder="1" applyAlignment="1">
      <alignment horizontal="center" vertical="center"/>
    </xf>
    <xf numFmtId="0" fontId="6" fillId="5" borderId="61" xfId="1" applyFont="1" applyFill="1" applyBorder="1" applyAlignment="1">
      <alignment horizontal="center" vertical="center"/>
    </xf>
    <xf numFmtId="0" fontId="15" fillId="4" borderId="67" xfId="1" applyFont="1" applyFill="1" applyBorder="1" applyAlignment="1">
      <alignment horizontal="center" vertical="center" wrapText="1"/>
    </xf>
    <xf numFmtId="0" fontId="15" fillId="4" borderId="169" xfId="1" applyFont="1" applyFill="1" applyBorder="1" applyAlignment="1">
      <alignment horizontal="center" vertical="center" wrapText="1"/>
    </xf>
    <xf numFmtId="0" fontId="15" fillId="4" borderId="70" xfId="1" applyFont="1" applyFill="1" applyBorder="1" applyAlignment="1">
      <alignment horizontal="center" vertical="center"/>
    </xf>
    <xf numFmtId="0" fontId="15" fillId="4" borderId="71" xfId="1" applyFont="1" applyFill="1" applyBorder="1" applyAlignment="1">
      <alignment horizontal="center" vertical="center"/>
    </xf>
    <xf numFmtId="0" fontId="15" fillId="4" borderId="98" xfId="1" applyFont="1" applyFill="1" applyBorder="1" applyAlignment="1">
      <alignment horizontal="center" vertical="center"/>
    </xf>
    <xf numFmtId="0" fontId="15" fillId="4" borderId="109" xfId="1" applyFont="1" applyFill="1" applyBorder="1" applyAlignment="1">
      <alignment horizontal="center" vertical="center"/>
    </xf>
    <xf numFmtId="0" fontId="15" fillId="4" borderId="64" xfId="1" applyFont="1" applyFill="1" applyBorder="1" applyAlignment="1">
      <alignment horizontal="center" vertical="center" wrapText="1"/>
    </xf>
    <xf numFmtId="0" fontId="15" fillId="4" borderId="167" xfId="1" applyFont="1" applyFill="1" applyBorder="1" applyAlignment="1">
      <alignment horizontal="center" vertical="center" wrapText="1"/>
    </xf>
    <xf numFmtId="0" fontId="15" fillId="4" borderId="63" xfId="1" applyFont="1" applyFill="1" applyBorder="1" applyAlignment="1">
      <alignment horizontal="center" vertical="center" wrapText="1"/>
    </xf>
    <xf numFmtId="0" fontId="15" fillId="4" borderId="166" xfId="1" applyFont="1" applyFill="1" applyBorder="1" applyAlignment="1">
      <alignment horizontal="center" vertical="center" wrapText="1"/>
    </xf>
    <xf numFmtId="9" fontId="15" fillId="4" borderId="66" xfId="49" applyFont="1" applyFill="1" applyBorder="1" applyAlignment="1">
      <alignment horizontal="center" vertical="center"/>
    </xf>
    <xf numFmtId="9" fontId="15" fillId="4" borderId="149" xfId="49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0" fillId="0" borderId="20" xfId="0" applyBorder="1"/>
    <xf numFmtId="0" fontId="15" fillId="4" borderId="51" xfId="1" applyFont="1" applyFill="1" applyBorder="1" applyAlignment="1">
      <alignment horizontal="center"/>
    </xf>
    <xf numFmtId="0" fontId="15" fillId="4" borderId="63" xfId="1" applyFont="1" applyFill="1" applyBorder="1" applyAlignment="1">
      <alignment horizontal="center"/>
    </xf>
    <xf numFmtId="0" fontId="15" fillId="4" borderId="66" xfId="1" applyFont="1" applyFill="1" applyBorder="1" applyAlignment="1">
      <alignment horizontal="center" vertical="center" wrapText="1"/>
    </xf>
    <xf numFmtId="0" fontId="15" fillId="4" borderId="149" xfId="1" applyFont="1" applyFill="1" applyBorder="1" applyAlignment="1">
      <alignment horizontal="center" vertical="center" wrapText="1"/>
    </xf>
    <xf numFmtId="9" fontId="15" fillId="4" borderId="117" xfId="49" applyFont="1" applyFill="1" applyBorder="1" applyAlignment="1">
      <alignment horizontal="center" vertical="center" wrapText="1"/>
    </xf>
    <xf numFmtId="9" fontId="15" fillId="4" borderId="141" xfId="49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6" fillId="5" borderId="60" xfId="1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15" fillId="4" borderId="107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5" fillId="4" borderId="98" xfId="0" applyFont="1" applyFill="1" applyBorder="1" applyAlignment="1">
      <alignment horizontal="center" vertical="center"/>
    </xf>
    <xf numFmtId="0" fontId="15" fillId="4" borderId="108" xfId="0" applyFont="1" applyFill="1" applyBorder="1" applyAlignment="1">
      <alignment horizontal="center" vertical="center"/>
    </xf>
    <xf numFmtId="0" fontId="15" fillId="4" borderId="109" xfId="0" applyFont="1" applyFill="1" applyBorder="1" applyAlignment="1">
      <alignment horizontal="center" vertical="center"/>
    </xf>
    <xf numFmtId="0" fontId="91" fillId="25" borderId="194" xfId="6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113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34" fillId="4" borderId="106" xfId="0" applyFont="1" applyFill="1" applyBorder="1" applyAlignment="1">
      <alignment horizontal="center" vertical="center" wrapText="1"/>
    </xf>
    <xf numFmtId="0" fontId="34" fillId="4" borderId="121" xfId="0" applyFont="1" applyFill="1" applyBorder="1" applyAlignment="1">
      <alignment horizontal="center" vertical="center" wrapText="1"/>
    </xf>
    <xf numFmtId="0" fontId="36" fillId="4" borderId="63" xfId="6" applyFont="1" applyFill="1" applyBorder="1" applyAlignment="1">
      <alignment horizontal="center" vertical="center"/>
    </xf>
    <xf numFmtId="0" fontId="36" fillId="4" borderId="46" xfId="6" applyFont="1" applyFill="1" applyBorder="1" applyAlignment="1">
      <alignment horizontal="center" vertical="center"/>
    </xf>
    <xf numFmtId="0" fontId="36" fillId="4" borderId="50" xfId="6" applyFont="1" applyFill="1" applyBorder="1" applyAlignment="1">
      <alignment horizontal="center" vertical="center"/>
    </xf>
    <xf numFmtId="0" fontId="36" fillId="4" borderId="86" xfId="6" applyFont="1" applyFill="1" applyBorder="1" applyAlignment="1">
      <alignment horizontal="center" vertical="center"/>
    </xf>
    <xf numFmtId="0" fontId="36" fillId="4" borderId="97" xfId="6" applyFont="1" applyFill="1" applyBorder="1" applyAlignment="1">
      <alignment horizontal="center" vertical="center"/>
    </xf>
    <xf numFmtId="0" fontId="36" fillId="4" borderId="95" xfId="6" applyFont="1" applyFill="1" applyBorder="1" applyAlignment="1">
      <alignment horizontal="center" vertical="center"/>
    </xf>
    <xf numFmtId="0" fontId="36" fillId="4" borderId="120" xfId="6" applyFont="1" applyFill="1" applyBorder="1" applyAlignment="1">
      <alignment horizontal="center" vertical="center"/>
    </xf>
    <xf numFmtId="0" fontId="36" fillId="4" borderId="96" xfId="6" applyFont="1" applyFill="1" applyBorder="1" applyAlignment="1">
      <alignment horizontal="center" vertical="center"/>
    </xf>
    <xf numFmtId="0" fontId="15" fillId="4" borderId="124" xfId="0" applyFont="1" applyFill="1" applyBorder="1" applyAlignment="1">
      <alignment horizontal="center" vertical="center"/>
    </xf>
    <xf numFmtId="0" fontId="15" fillId="4" borderId="114" xfId="0" applyFont="1" applyFill="1" applyBorder="1" applyAlignment="1">
      <alignment horizontal="center" vertical="center"/>
    </xf>
    <xf numFmtId="0" fontId="15" fillId="4" borderId="142" xfId="0" applyFont="1" applyFill="1" applyBorder="1" applyAlignment="1">
      <alignment horizontal="center" vertical="center"/>
    </xf>
    <xf numFmtId="0" fontId="15" fillId="4" borderId="156" xfId="0" applyFont="1" applyFill="1" applyBorder="1" applyAlignment="1">
      <alignment horizontal="center" vertical="center"/>
    </xf>
    <xf numFmtId="0" fontId="15" fillId="4" borderId="125" xfId="0" applyFont="1" applyFill="1" applyBorder="1" applyAlignment="1">
      <alignment horizontal="center" vertical="center"/>
    </xf>
    <xf numFmtId="0" fontId="15" fillId="4" borderId="88" xfId="0" applyFont="1" applyFill="1" applyBorder="1" applyAlignment="1">
      <alignment horizontal="center" vertical="center"/>
    </xf>
    <xf numFmtId="0" fontId="15" fillId="4" borderId="126" xfId="6" applyFont="1" applyFill="1" applyBorder="1" applyAlignment="1">
      <alignment horizontal="center" vertical="center" wrapText="1"/>
    </xf>
    <xf numFmtId="0" fontId="15" fillId="4" borderId="89" xfId="6" applyFont="1" applyFill="1" applyBorder="1" applyAlignment="1">
      <alignment horizontal="center" vertical="center" wrapText="1"/>
    </xf>
    <xf numFmtId="0" fontId="35" fillId="4" borderId="118" xfId="6" applyFont="1" applyFill="1" applyBorder="1" applyAlignment="1">
      <alignment horizontal="center" vertical="center" wrapText="1"/>
    </xf>
    <xf numFmtId="0" fontId="35" fillId="4" borderId="87" xfId="6" applyFont="1" applyFill="1" applyBorder="1" applyAlignment="1">
      <alignment horizontal="center" vertical="center" wrapText="1"/>
    </xf>
    <xf numFmtId="0" fontId="15" fillId="4" borderId="127" xfId="6" applyFont="1" applyFill="1" applyBorder="1" applyAlignment="1">
      <alignment horizontal="center" vertical="center"/>
    </xf>
    <xf numFmtId="0" fontId="15" fillId="4" borderId="89" xfId="6" applyFont="1" applyFill="1" applyBorder="1" applyAlignment="1">
      <alignment horizontal="center" vertical="center"/>
    </xf>
    <xf numFmtId="0" fontId="15" fillId="4" borderId="144" xfId="0" applyFont="1" applyFill="1" applyBorder="1" applyAlignment="1">
      <alignment horizontal="center" vertical="center"/>
    </xf>
    <xf numFmtId="0" fontId="15" fillId="4" borderId="93" xfId="0" applyFont="1" applyFill="1" applyBorder="1" applyAlignment="1">
      <alignment horizontal="center" vertical="center"/>
    </xf>
    <xf numFmtId="0" fontId="15" fillId="4" borderId="123" xfId="6" applyFont="1" applyFill="1" applyBorder="1" applyAlignment="1">
      <alignment horizontal="center" vertical="center"/>
    </xf>
    <xf numFmtId="0" fontId="15" fillId="4" borderId="123" xfId="6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/>
    </xf>
    <xf numFmtId="0" fontId="15" fillId="4" borderId="179" xfId="1" applyFont="1" applyFill="1" applyBorder="1" applyAlignment="1">
      <alignment horizontal="center" vertical="center" wrapText="1"/>
    </xf>
    <xf numFmtId="0" fontId="15" fillId="4" borderId="180" xfId="1" applyFont="1" applyFill="1" applyBorder="1" applyAlignment="1">
      <alignment horizontal="center" vertical="center" wrapText="1"/>
    </xf>
    <xf numFmtId="0" fontId="15" fillId="4" borderId="174" xfId="1" applyFont="1" applyFill="1" applyBorder="1" applyAlignment="1">
      <alignment horizontal="center" vertical="center"/>
    </xf>
    <xf numFmtId="0" fontId="15" fillId="4" borderId="175" xfId="1" applyFont="1" applyFill="1" applyBorder="1" applyAlignment="1">
      <alignment horizontal="center" vertical="center"/>
    </xf>
    <xf numFmtId="0" fontId="15" fillId="4" borderId="176" xfId="1" applyFont="1" applyFill="1" applyBorder="1" applyAlignment="1">
      <alignment horizontal="center" vertical="center"/>
    </xf>
    <xf numFmtId="0" fontId="15" fillId="4" borderId="171" xfId="1" applyFont="1" applyFill="1" applyBorder="1" applyAlignment="1">
      <alignment horizontal="center" vertical="center"/>
    </xf>
    <xf numFmtId="0" fontId="15" fillId="4" borderId="176" xfId="1" applyFont="1" applyFill="1" applyBorder="1" applyAlignment="1">
      <alignment horizontal="center" vertical="center" wrapText="1"/>
    </xf>
    <xf numFmtId="0" fontId="15" fillId="4" borderId="171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5" fillId="4" borderId="83" xfId="1" applyFont="1" applyFill="1" applyBorder="1" applyAlignment="1">
      <alignment horizontal="center" vertical="center" wrapText="1"/>
    </xf>
    <xf numFmtId="0" fontId="6" fillId="5" borderId="35" xfId="1" applyFont="1" applyFill="1" applyBorder="1" applyAlignment="1">
      <alignment horizontal="center" vertical="center"/>
    </xf>
    <xf numFmtId="0" fontId="15" fillId="4" borderId="177" xfId="1" applyFont="1" applyFill="1" applyBorder="1" applyAlignment="1">
      <alignment horizontal="center" vertical="center" wrapText="1"/>
    </xf>
    <xf numFmtId="0" fontId="15" fillId="4" borderId="170" xfId="1" applyFont="1" applyFill="1" applyBorder="1" applyAlignment="1">
      <alignment horizontal="center" vertical="center" wrapText="1"/>
    </xf>
    <xf numFmtId="0" fontId="15" fillId="4" borderId="178" xfId="1" applyFont="1" applyFill="1" applyBorder="1" applyAlignment="1">
      <alignment horizontal="center"/>
    </xf>
    <xf numFmtId="0" fontId="15" fillId="4" borderId="9" xfId="1" applyFont="1" applyFill="1" applyBorder="1" applyAlignment="1">
      <alignment horizontal="center"/>
    </xf>
    <xf numFmtId="0" fontId="15" fillId="4" borderId="177" xfId="1" applyFont="1" applyFill="1" applyBorder="1" applyAlignment="1">
      <alignment horizontal="center"/>
    </xf>
  </cellXfs>
  <cellStyles count="86">
    <cellStyle name="20% - Énfasis1 2" xfId="8" xr:uid="{00000000-0005-0000-0000-000000000000}"/>
    <cellStyle name="20% - Énfasis2 2" xfId="9" xr:uid="{00000000-0005-0000-0000-000001000000}"/>
    <cellStyle name="20% - Énfasis3 2" xfId="10" xr:uid="{00000000-0005-0000-0000-000002000000}"/>
    <cellStyle name="20% - Énfasis4 2" xfId="11" xr:uid="{00000000-0005-0000-0000-000003000000}"/>
    <cellStyle name="20% - Énfasis5 2" xfId="12" xr:uid="{00000000-0005-0000-0000-000004000000}"/>
    <cellStyle name="20% - Énfasis6 2" xfId="13" xr:uid="{00000000-0005-0000-0000-000005000000}"/>
    <cellStyle name="40% - Énfasis1 2" xfId="14" xr:uid="{00000000-0005-0000-0000-000006000000}"/>
    <cellStyle name="40% - Énfasis2 2" xfId="15" xr:uid="{00000000-0005-0000-0000-000007000000}"/>
    <cellStyle name="40% - Énfasis3 2" xfId="16" xr:uid="{00000000-0005-0000-0000-000008000000}"/>
    <cellStyle name="40% - Énfasis4 2" xfId="17" xr:uid="{00000000-0005-0000-0000-000009000000}"/>
    <cellStyle name="40% - Énfasis5 2" xfId="18" xr:uid="{00000000-0005-0000-0000-00000A000000}"/>
    <cellStyle name="40% - Énfasis6 2" xfId="19" xr:uid="{00000000-0005-0000-0000-00000B000000}"/>
    <cellStyle name="60% - Énfasis1 2" xfId="20" xr:uid="{00000000-0005-0000-0000-00000C000000}"/>
    <cellStyle name="60% - Énfasis2 2" xfId="21" xr:uid="{00000000-0005-0000-0000-00000D000000}"/>
    <cellStyle name="60% - Énfasis3 2" xfId="22" xr:uid="{00000000-0005-0000-0000-00000E000000}"/>
    <cellStyle name="60% - Énfasis4 2" xfId="23" xr:uid="{00000000-0005-0000-0000-00000F000000}"/>
    <cellStyle name="60% - Énfasis5 2" xfId="24" xr:uid="{00000000-0005-0000-0000-000010000000}"/>
    <cellStyle name="60% - Énfasis6 2" xfId="25" xr:uid="{00000000-0005-0000-0000-000011000000}"/>
    <cellStyle name="Buena 2" xfId="26" xr:uid="{00000000-0005-0000-0000-000012000000}"/>
    <cellStyle name="Cálculo 2" xfId="27" xr:uid="{00000000-0005-0000-0000-000013000000}"/>
    <cellStyle name="Celda de comprobación 2" xfId="28" xr:uid="{00000000-0005-0000-0000-000014000000}"/>
    <cellStyle name="Celda vinculada 2" xfId="29" xr:uid="{00000000-0005-0000-0000-000015000000}"/>
    <cellStyle name="Encabezado 4 2" xfId="30" xr:uid="{00000000-0005-0000-0000-000016000000}"/>
    <cellStyle name="Énfasis1 2" xfId="31" xr:uid="{00000000-0005-0000-0000-000017000000}"/>
    <cellStyle name="Énfasis2 2" xfId="32" xr:uid="{00000000-0005-0000-0000-000018000000}"/>
    <cellStyle name="Énfasis3 2" xfId="33" xr:uid="{00000000-0005-0000-0000-000019000000}"/>
    <cellStyle name="Énfasis4 2" xfId="34" xr:uid="{00000000-0005-0000-0000-00001A000000}"/>
    <cellStyle name="Énfasis5 2" xfId="35" xr:uid="{00000000-0005-0000-0000-00001B000000}"/>
    <cellStyle name="Énfasis6 2" xfId="36" xr:uid="{00000000-0005-0000-0000-00001C000000}"/>
    <cellStyle name="Entrada 2" xfId="37" xr:uid="{00000000-0005-0000-0000-00001D000000}"/>
    <cellStyle name="Euro" xfId="2" xr:uid="{00000000-0005-0000-0000-00001E000000}"/>
    <cellStyle name="Euro 2" xfId="7" xr:uid="{00000000-0005-0000-0000-00001F000000}"/>
    <cellStyle name="Euro 2 2" xfId="70" xr:uid="{00000000-0005-0000-0000-000020000000}"/>
    <cellStyle name="Euro 3" xfId="53" xr:uid="{00000000-0005-0000-0000-000021000000}"/>
    <cellStyle name="Euro 3 2" xfId="56" xr:uid="{00000000-0005-0000-0000-000022000000}"/>
    <cellStyle name="Euro 3 2 2" xfId="78" xr:uid="{00000000-0005-0000-0000-000023000000}"/>
    <cellStyle name="Euro 4" xfId="62" xr:uid="{00000000-0005-0000-0000-000024000000}"/>
    <cellStyle name="Euro 4 2" xfId="82" xr:uid="{00000000-0005-0000-0000-000025000000}"/>
    <cellStyle name="Hipervínculo" xfId="59" builtinId="8"/>
    <cellStyle name="Incorrecto 2" xfId="38" xr:uid="{00000000-0005-0000-0000-000027000000}"/>
    <cellStyle name="Millares 2" xfId="3" xr:uid="{00000000-0005-0000-0000-000028000000}"/>
    <cellStyle name="Millares 3" xfId="65" xr:uid="{00000000-0005-0000-0000-000029000000}"/>
    <cellStyle name="Millares 3 2" xfId="68" xr:uid="{00000000-0005-0000-0000-00002A000000}"/>
    <cellStyle name="Millares 3 3" xfId="84" xr:uid="{00000000-0005-0000-0000-00002B000000}"/>
    <cellStyle name="Millares 4" xfId="71" xr:uid="{00000000-0005-0000-0000-00002C000000}"/>
    <cellStyle name="Moneda 2" xfId="4" xr:uid="{00000000-0005-0000-0000-00002D000000}"/>
    <cellStyle name="Neutral 2" xfId="39" xr:uid="{00000000-0005-0000-0000-00002E000000}"/>
    <cellStyle name="Normal" xfId="0" builtinId="0"/>
    <cellStyle name="Normal 2" xfId="1" xr:uid="{00000000-0005-0000-0000-000030000000}"/>
    <cellStyle name="Normal 2 2" xfId="6" xr:uid="{00000000-0005-0000-0000-000031000000}"/>
    <cellStyle name="Normal 2 2 2" xfId="73" xr:uid="{00000000-0005-0000-0000-000032000000}"/>
    <cellStyle name="Normal 2 3" xfId="40" xr:uid="{00000000-0005-0000-0000-000033000000}"/>
    <cellStyle name="Normal 2 4" xfId="52" xr:uid="{00000000-0005-0000-0000-000034000000}"/>
    <cellStyle name="Normal 2 4 2" xfId="55" xr:uid="{00000000-0005-0000-0000-000035000000}"/>
    <cellStyle name="Normal 2 4 2 2" xfId="76" xr:uid="{00000000-0005-0000-0000-000036000000}"/>
    <cellStyle name="Normal 2 5" xfId="77" xr:uid="{00000000-0005-0000-0000-000037000000}"/>
    <cellStyle name="Normal 3" xfId="51" xr:uid="{00000000-0005-0000-0000-000038000000}"/>
    <cellStyle name="Normal 3 2" xfId="61" xr:uid="{00000000-0005-0000-0000-000039000000}"/>
    <cellStyle name="Normal 3 2 2" xfId="81" xr:uid="{00000000-0005-0000-0000-00003A000000}"/>
    <cellStyle name="Normal 3 3" xfId="66" xr:uid="{00000000-0005-0000-0000-00003B000000}"/>
    <cellStyle name="Normal 3 4" xfId="74" xr:uid="{00000000-0005-0000-0000-00003C000000}"/>
    <cellStyle name="Normal 4" xfId="60" xr:uid="{00000000-0005-0000-0000-00003D000000}"/>
    <cellStyle name="Normal 4 2" xfId="69" xr:uid="{00000000-0005-0000-0000-00003E000000}"/>
    <cellStyle name="Normal 4 3" xfId="80" xr:uid="{00000000-0005-0000-0000-00003F000000}"/>
    <cellStyle name="Normal 5" xfId="58" xr:uid="{00000000-0005-0000-0000-000040000000}"/>
    <cellStyle name="Normal 5 2" xfId="79" xr:uid="{00000000-0005-0000-0000-000041000000}"/>
    <cellStyle name="Notas 2" xfId="41" xr:uid="{00000000-0005-0000-0000-000042000000}"/>
    <cellStyle name="Notas 2 2" xfId="63" xr:uid="{00000000-0005-0000-0000-000043000000}"/>
    <cellStyle name="Notas 2 2 2" xfId="83" xr:uid="{00000000-0005-0000-0000-000044000000}"/>
    <cellStyle name="Notas 3" xfId="50" xr:uid="{00000000-0005-0000-0000-000045000000}"/>
    <cellStyle name="Notas 3 2" xfId="57" xr:uid="{00000000-0005-0000-0000-000046000000}"/>
    <cellStyle name="Porcentaje" xfId="49" builtinId="5"/>
    <cellStyle name="Porcentaje 2" xfId="5" xr:uid="{00000000-0005-0000-0000-000047000000}"/>
    <cellStyle name="Porcentual 2" xfId="54" xr:uid="{00000000-0005-0000-0000-000049000000}"/>
    <cellStyle name="Porcentual 2 2" xfId="67" xr:uid="{00000000-0005-0000-0000-00004A000000}"/>
    <cellStyle name="Porcentual 2 2 2" xfId="85" xr:uid="{00000000-0005-0000-0000-00004B000000}"/>
    <cellStyle name="Porcentual 2 3" xfId="64" xr:uid="{00000000-0005-0000-0000-00004C000000}"/>
    <cellStyle name="Porcentual 2 4" xfId="75" xr:uid="{00000000-0005-0000-0000-00004D000000}"/>
    <cellStyle name="Porcentual 3" xfId="72" xr:uid="{00000000-0005-0000-0000-00004E000000}"/>
    <cellStyle name="Salida 2" xfId="42" xr:uid="{00000000-0005-0000-0000-00004F000000}"/>
    <cellStyle name="Texto de advertencia 2" xfId="43" xr:uid="{00000000-0005-0000-0000-000050000000}"/>
    <cellStyle name="Texto explicativo 2" xfId="44" xr:uid="{00000000-0005-0000-0000-000051000000}"/>
    <cellStyle name="Título 2 2" xfId="46" xr:uid="{00000000-0005-0000-0000-000052000000}"/>
    <cellStyle name="Título 3 2" xfId="47" xr:uid="{00000000-0005-0000-0000-000053000000}"/>
    <cellStyle name="Título 4" xfId="45" xr:uid="{00000000-0005-0000-0000-000054000000}"/>
    <cellStyle name="Total 2" xfId="48" xr:uid="{00000000-0005-0000-0000-000055000000}"/>
  </cellStyles>
  <dxfs count="0"/>
  <tableStyles count="0" defaultTableStyle="TableStyleMedium2" defaultPivotStyle="PivotStyleLight16"/>
  <colors>
    <mruColors>
      <color rgb="FF6B9C3C"/>
      <color rgb="FFC8B300"/>
      <color rgb="FFFFF9C5"/>
      <color rgb="FFFFF593"/>
      <color rgb="FF915EB1"/>
      <color rgb="FFC64034"/>
      <color rgb="FF213067"/>
      <color rgb="FF033171"/>
      <color rgb="FFE4E4E4"/>
      <color rgb="FFF3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ysClr val="windowText" lastClr="000000"/>
                </a:solidFill>
              </a:defRPr>
            </a:pPr>
            <a:r>
              <a:rPr lang="es-ES" sz="1600" b="1">
                <a:solidFill>
                  <a:sysClr val="windowText" lastClr="000000"/>
                </a:solidFill>
              </a:rPr>
              <a:t>Repartiment zonal de les etapes en 2020</a:t>
            </a:r>
          </a:p>
        </c:rich>
      </c:tx>
      <c:layout>
        <c:manualLayout>
          <c:xMode val="edge"/>
          <c:yMode val="edge"/>
          <c:x val="0.26524686087188487"/>
          <c:y val="1.46130504512690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1260647667731"/>
          <c:y val="9.8269624682019246E-2"/>
          <c:w val="0.59921652056751906"/>
          <c:h val="0.87021245506657985"/>
        </c:manualLayout>
      </c:layout>
      <c:doughnutChart>
        <c:varyColors val="1"/>
        <c:ser>
          <c:idx val="0"/>
          <c:order val="0"/>
          <c:tx>
            <c:strRef>
              <c:f>'Evolució per zones'!$B$85:$B$96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65-2C47-B6B7-27F6F798185C}"/>
              </c:ext>
            </c:extLst>
          </c:dPt>
          <c:dPt>
            <c:idx val="1"/>
            <c:bubble3D val="0"/>
            <c:spPr>
              <a:solidFill>
                <a:srgbClr val="03317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65-2C47-B6B7-27F6F798185C}"/>
              </c:ext>
            </c:extLst>
          </c:dPt>
          <c:dPt>
            <c:idx val="2"/>
            <c:bubble3D val="0"/>
            <c:spPr>
              <a:solidFill>
                <a:srgbClr val="C8B300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765-2C47-B6B7-27F6F798185C}"/>
              </c:ext>
            </c:extLst>
          </c:dPt>
          <c:dPt>
            <c:idx val="3"/>
            <c:bubble3D val="0"/>
            <c:spPr>
              <a:solidFill>
                <a:srgbClr val="915EB1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765-2C47-B6B7-27F6F798185C}"/>
              </c:ext>
            </c:extLst>
          </c:dPt>
          <c:dPt>
            <c:idx val="4"/>
            <c:bubble3D val="0"/>
            <c:spPr>
              <a:solidFill>
                <a:srgbClr val="6B9C3C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765-2C47-B6B7-27F6F79818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765-2C47-B6B7-27F6F798185C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765-2C47-B6B7-27F6F798185C}"/>
              </c:ext>
            </c:extLst>
          </c:dPt>
          <c:dPt>
            <c:idx val="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765-2C47-B6B7-27F6F798185C}"/>
              </c:ext>
            </c:extLst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765-2C47-B6B7-27F6F798185C}"/>
              </c:ext>
            </c:extLst>
          </c:dPt>
          <c:dPt>
            <c:idx val="9"/>
            <c:bubble3D val="0"/>
            <c:spPr>
              <a:solidFill>
                <a:srgbClr val="C64034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765-2C47-B6B7-27F6F798185C}"/>
              </c:ext>
            </c:extLst>
          </c:dPt>
          <c:dLbls>
            <c:dLbl>
              <c:idx val="0"/>
              <c:layout>
                <c:manualLayout>
                  <c:x val="4.6232172583025699E-2"/>
                  <c:y val="-5.1145676579441607E-2"/>
                </c:manualLayout>
              </c:layout>
              <c:tx>
                <c:rich>
                  <a:bodyPr/>
                  <a:lstStyle/>
                  <a:p>
                    <a:fld id="{A3A3FF9B-A0F0-499D-A015-D904BEA55DAD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765-2C47-B6B7-27F6F79818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AC2AF0-18E4-4FFA-8975-345830937E9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765-2C47-B6B7-27F6F79818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65-2C47-B6B7-27F6F79818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65-2C47-B6B7-27F6F798185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65-2C47-B6B7-27F6F79818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65-2C47-B6B7-27F6F79818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('Evolució per zones'!$D$6,'Evolució per zones'!$F$6,'Evolució per zones'!$H$6,'Evolució per zones'!$J$6,'Evolució per zones'!$L$6,'Evolució per zones'!$N$6,'Evolució per zones'!$P$6,'Evolució per zones'!$R$6,'Evolució per zones'!$T$6,'Evolució per zones'!$V$6)</c:f>
              <c:strCache>
                <c:ptCount val="10"/>
                <c:pt idx="0">
                  <c:v> A</c:v>
                </c:pt>
                <c:pt idx="1">
                  <c:v>AB</c:v>
                </c:pt>
                <c:pt idx="2">
                  <c:v>ABC</c:v>
                </c:pt>
                <c:pt idx="3">
                  <c:v>ABCD</c:v>
                </c:pt>
                <c:pt idx="4">
                  <c:v>B</c:v>
                </c:pt>
                <c:pt idx="5">
                  <c:v>BC</c:v>
                </c:pt>
                <c:pt idx="6">
                  <c:v>BCD</c:v>
                </c:pt>
                <c:pt idx="7">
                  <c:v>C</c:v>
                </c:pt>
                <c:pt idx="8">
                  <c:v>CD</c:v>
                </c:pt>
                <c:pt idx="9">
                  <c:v>D</c:v>
                </c:pt>
              </c:strCache>
            </c:strRef>
          </c:cat>
          <c:val>
            <c:numRef>
              <c:f>('Evolució per zones'!$E$97,'Evolució per zones'!$G$97,'Evolució per zones'!$I$97,'Evolució per zones'!$K$97,'Evolució per zones'!$M$97,'Evolució per zones'!$O$97,'Evolució per zones'!$Q$97,'Evolució per zones'!$S$97,'Evolució per zones'!$U$97,'Evolució per zones'!$W$97)</c:f>
              <c:numCache>
                <c:formatCode>0.00%</c:formatCode>
                <c:ptCount val="10"/>
                <c:pt idx="0">
                  <c:v>1.0641071241437662E-2</c:v>
                </c:pt>
                <c:pt idx="1">
                  <c:v>0.7041035724739394</c:v>
                </c:pt>
                <c:pt idx="2">
                  <c:v>8.3507604341916369E-2</c:v>
                </c:pt>
                <c:pt idx="3">
                  <c:v>4.6191840761296295E-2</c:v>
                </c:pt>
                <c:pt idx="4">
                  <c:v>3.448113872316437E-2</c:v>
                </c:pt>
                <c:pt idx="5">
                  <c:v>2.0535672341939078E-3</c:v>
                </c:pt>
                <c:pt idx="6" formatCode="0.00000%">
                  <c:v>8.2596972717703687E-6</c:v>
                </c:pt>
                <c:pt idx="7">
                  <c:v>3.4659754676666407E-3</c:v>
                </c:pt>
                <c:pt idx="8" formatCode="0.000%">
                  <c:v>0</c:v>
                </c:pt>
                <c:pt idx="9">
                  <c:v>0.11554697005911362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65-2C47-B6B7-27F6F79818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55"/>
        <c:holeSize val="50"/>
      </c:doughnutChart>
    </c:plotArea>
    <c:legend>
      <c:legendPos val="r"/>
      <c:layout>
        <c:manualLayout>
          <c:xMode val="edge"/>
          <c:yMode val="edge"/>
          <c:x val="0.84221330810925255"/>
          <c:y val="0.31478888648747477"/>
          <c:w val="8.7513789564546779E-2"/>
          <c:h val="0.43474400409472247"/>
        </c:manualLayout>
      </c:layout>
      <c:overlay val="0"/>
      <c:txPr>
        <a:bodyPr/>
        <a:lstStyle/>
        <a:p>
          <a:pPr>
            <a:defRPr sz="1100" i="1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Etapes totals Bo Sanitari en 2020</a:t>
            </a:r>
          </a:p>
        </c:rich>
      </c:tx>
      <c:layout>
        <c:manualLayout>
          <c:xMode val="edge"/>
          <c:yMode val="edge"/>
          <c:x val="0.3257230588909909"/>
          <c:y val="2.0277780081782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4327630261465"/>
          <c:y val="0.12522975016594021"/>
          <c:w val="0.86170888659362521"/>
          <c:h val="0.7183126249346814"/>
        </c:manualLayout>
      </c:layout>
      <c:barChart>
        <c:barDir val="col"/>
        <c:grouping val="clustered"/>
        <c:varyColors val="0"/>
        <c:ser>
          <c:idx val="0"/>
          <c:order val="0"/>
          <c:tx>
            <c:v>Etapas totales</c:v>
          </c:tx>
          <c:spPr>
            <a:solidFill>
              <a:srgbClr val="213067"/>
            </a:solidFill>
            <a:ln>
              <a:solidFill>
                <a:srgbClr val="0331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'Bo Sanitari'!$C$4:$C$15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1852</c:v>
                </c:pt>
                <c:pt idx="4">
                  <c:v>5122</c:v>
                </c:pt>
                <c:pt idx="5">
                  <c:v>5913</c:v>
                </c:pt>
                <c:pt idx="6">
                  <c:v>5762</c:v>
                </c:pt>
                <c:pt idx="7">
                  <c:v>4684</c:v>
                </c:pt>
                <c:pt idx="8">
                  <c:v>5824</c:v>
                </c:pt>
                <c:pt idx="9">
                  <c:v>6476</c:v>
                </c:pt>
                <c:pt idx="10">
                  <c:v>6701</c:v>
                </c:pt>
                <c:pt idx="11">
                  <c:v>6320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F-48DB-ACC0-DAB0398E52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679232"/>
        <c:axId val="181680768"/>
      </c:barChart>
      <c:catAx>
        <c:axId val="18167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80768"/>
        <c:crosses val="autoZero"/>
        <c:auto val="1"/>
        <c:lblAlgn val="ctr"/>
        <c:lblOffset val="100"/>
        <c:noMultiLvlLbl val="0"/>
      </c:catAx>
      <c:valAx>
        <c:axId val="181680768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792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Distribució etapes Bo</a:t>
            </a:r>
            <a:r>
              <a:rPr lang="en-US" sz="1600" baseline="0"/>
              <a:t> Sanitari </a:t>
            </a:r>
            <a:r>
              <a:rPr lang="en-US" sz="1600"/>
              <a:t>per operadors en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93884514435691"/>
          <c:y val="0.1119336181976682"/>
          <c:w val="0.55895958005249369"/>
          <c:h val="0.84371240653446444"/>
        </c:manualLayout>
      </c:layout>
      <c:doughnutChart>
        <c:varyColors val="1"/>
        <c:ser>
          <c:idx val="0"/>
          <c:order val="0"/>
          <c:tx>
            <c:v>Distribución por operadores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rgbClr val="C64034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721-4BDC-93F6-E03F81C6E9D9}"/>
              </c:ext>
            </c:extLst>
          </c:dPt>
          <c:dPt>
            <c:idx val="1"/>
            <c:bubble3D val="0"/>
            <c:spPr>
              <a:solidFill>
                <a:srgbClr val="C8B3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721-4BDC-93F6-E03F81C6E9D9}"/>
              </c:ext>
            </c:extLst>
          </c:dPt>
          <c:dPt>
            <c:idx val="2"/>
            <c:bubble3D val="0"/>
            <c:spPr>
              <a:solidFill>
                <a:srgbClr val="6B9C3C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721-4BDC-93F6-E03F81C6E9D9}"/>
              </c:ext>
            </c:extLst>
          </c:dPt>
          <c:dPt>
            <c:idx val="3"/>
            <c:bubble3D val="0"/>
            <c:spPr>
              <a:solidFill>
                <a:srgbClr val="915EB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E04-4391-B275-66C5891F08D2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E04-4391-B275-66C5891F08D2}"/>
              </c:ext>
            </c:extLst>
          </c:dPt>
          <c:dPt>
            <c:idx val="5"/>
            <c:bubble3D val="0"/>
            <c:spPr>
              <a:solidFill>
                <a:srgbClr val="03317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721-4BDC-93F6-E03F81C6E9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E04-4391-B275-66C5891F08D2}"/>
              </c:ext>
            </c:extLst>
          </c:dPt>
          <c:dLbls>
            <c:dLbl>
              <c:idx val="3"/>
              <c:layout>
                <c:manualLayout>
                  <c:x val="5.0000000000000114E-3"/>
                  <c:y val="-2.5157425809453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04-4391-B275-66C5891F08D2}"/>
                </c:ext>
              </c:extLst>
            </c:dLbl>
            <c:dLbl>
              <c:idx val="4"/>
              <c:layout>
                <c:manualLayout>
                  <c:x val="-6.1666666666666731E-2"/>
                  <c:y val="5.2830178214197353E-2"/>
                </c:manualLayout>
              </c:layout>
              <c:tx>
                <c:rich>
                  <a:bodyPr/>
                  <a:lstStyle/>
                  <a:p>
                    <a:fld id="{B955C198-55D9-43C7-A6D2-C902D2141980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E04-4391-B275-66C5891F08D2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721-4BDC-93F6-E03F81C6E9D9}"/>
                </c:ext>
              </c:extLst>
            </c:dLbl>
            <c:dLbl>
              <c:idx val="6"/>
              <c:layout>
                <c:manualLayout>
                  <c:x val="3.0000000000000002E-2"/>
                  <c:y val="-3.270439603736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04-4391-B275-66C5891F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('Dades per operadors'!$B$5,'Dades per operadors'!$B$18,'Dades per operadors'!$B$31,'Dades per operadors'!$B$44,'Dades per operadors'!$B$57,'Dades per operadors'!$B$70,'Dades per operadors'!$B$83)</c:f>
              <c:strCache>
                <c:ptCount val="7"/>
                <c:pt idx="0">
                  <c:v>AUVACA</c:v>
                </c:pt>
                <c:pt idx="1">
                  <c:v>EDETANIA BUS</c:v>
                </c:pt>
                <c:pt idx="2">
                  <c:v>AVSA</c:v>
                </c:pt>
                <c:pt idx="3">
                  <c:v>AUTOBUSES BUÑOL</c:v>
                </c:pt>
                <c:pt idx="4">
                  <c:v>AUTOCARES HERCA</c:v>
                </c:pt>
                <c:pt idx="5">
                  <c:v>FERNANBÚS</c:v>
                </c:pt>
                <c:pt idx="6">
                  <c:v>URBETUR</c:v>
                </c:pt>
              </c:strCache>
            </c:strRef>
          </c:cat>
          <c:val>
            <c:numRef>
              <c:f>('Bo Sanitari'!$D$33,'Bo Sanitari'!$G$33,'Bo Sanitari'!$J$33,'Bo Sanitari'!$M$33,'Bo Sanitari'!$P$33,'Bo Sanitari'!$S$33,'Bo Sanitari'!$V$33)</c:f>
              <c:numCache>
                <c:formatCode>0.000%</c:formatCode>
                <c:ptCount val="7"/>
                <c:pt idx="0">
                  <c:v>0.16900974226168455</c:v>
                </c:pt>
                <c:pt idx="1">
                  <c:v>8.8132527644181363E-2</c:v>
                </c:pt>
                <c:pt idx="2">
                  <c:v>0.20277880544251242</c:v>
                </c:pt>
                <c:pt idx="3">
                  <c:v>3.0829942039708964E-4</c:v>
                </c:pt>
                <c:pt idx="4">
                  <c:v>4.1106589386278621E-4</c:v>
                </c:pt>
                <c:pt idx="5">
                  <c:v>0.5393390060426686</c:v>
                </c:pt>
                <c:pt idx="6">
                  <c:v>2.0553294693139311E-5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21-4BDC-93F6-E03F81C6E9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ysClr val="windowText" lastClr="000000"/>
                </a:solidFill>
                <a:latin typeface="Archivo" pitchFamily="34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Archivo" pitchFamily="34" charset="0"/>
                <a:ea typeface="+mn-ea"/>
                <a:cs typeface="+mn-cs"/>
              </a:rPr>
              <a:t>Quota de repartiment de viatgers per línies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ysClr val="windowText" lastClr="000000"/>
              </a:solidFill>
              <a:latin typeface="Archivo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'Gráfiques - 2020'!$J$222</c:f>
              <c:strCache>
                <c:ptCount val="1"/>
                <c:pt idx="0">
                  <c:v>Nº líneas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9-4AE0-B7C4-B83988E194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20-4380-B909-420309E05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9-4AE0-B7C4-B83988E194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F9-4AE0-B7C4-B83988E194F8}"/>
              </c:ext>
            </c:extLst>
          </c:dPt>
          <c:dLbls>
            <c:dLbl>
              <c:idx val="1"/>
              <c:layout>
                <c:manualLayout>
                  <c:x val="5.7038394509113022E-2"/>
                  <c:y val="-0.124859370457938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20-4380-B909-420309E05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chivo" panose="020B0503020202020B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'Gráfiques - 2020'!$H$223:$H$226</c:f>
              <c:strCache>
                <c:ptCount val="4"/>
                <c:pt idx="0">
                  <c:v>&gt; 700.000</c:v>
                </c:pt>
                <c:pt idx="1">
                  <c:v>Entre 300.000 i 700.000</c:v>
                </c:pt>
                <c:pt idx="2">
                  <c:v>Entre 100.000 i 300.000</c:v>
                </c:pt>
                <c:pt idx="3">
                  <c:v>&lt; 100.000</c:v>
                </c:pt>
              </c:strCache>
            </c:strRef>
          </c:cat>
          <c:val>
            <c:numRef>
              <c:f>'Gráfiques - 2020'!$J$223:$J$226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0-4380-B909-420309E056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263777316460193"/>
          <c:y val="0.36655139959940841"/>
          <c:w val="0.29838179898267136"/>
          <c:h val="0.2986517101136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Impacte de la Covid-19 en el total de etapes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06254134110852E-2"/>
          <c:y val="0.11383251269641455"/>
          <c:w val="0.70670209248139226"/>
          <c:h val="0.82723179221911491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rgbClr val="033171"/>
            </a:solidFill>
          </c:spPr>
          <c:invertIfNegative val="0"/>
          <c:cat>
            <c:strRef>
              <c:f>'Impacte Covid-19'!$C$4:$C$15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'Impacte Covid-19'!$K$4:$K$15</c:f>
              <c:numCache>
                <c:formatCode>#,##0</c:formatCode>
                <c:ptCount val="12"/>
                <c:pt idx="0">
                  <c:v>822532</c:v>
                </c:pt>
                <c:pt idx="1">
                  <c:v>796589</c:v>
                </c:pt>
                <c:pt idx="2">
                  <c:v>932129</c:v>
                </c:pt>
                <c:pt idx="3">
                  <c:v>748069</c:v>
                </c:pt>
                <c:pt idx="4">
                  <c:v>875999</c:v>
                </c:pt>
                <c:pt idx="5">
                  <c:v>799182</c:v>
                </c:pt>
                <c:pt idx="6">
                  <c:v>846812</c:v>
                </c:pt>
                <c:pt idx="7">
                  <c:v>607309</c:v>
                </c:pt>
                <c:pt idx="8">
                  <c:v>807301</c:v>
                </c:pt>
                <c:pt idx="9">
                  <c:v>919468</c:v>
                </c:pt>
                <c:pt idx="10">
                  <c:v>866458</c:v>
                </c:pt>
                <c:pt idx="11">
                  <c:v>826061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A-4487-8457-05DB321D9052}"/>
            </c:ext>
          </c:extLst>
        </c:ser>
        <c:ser>
          <c:idx val="1"/>
          <c:order val="1"/>
          <c:tx>
            <c:v>2020</c:v>
          </c:tx>
          <c:spPr>
            <a:solidFill>
              <a:srgbClr val="C64034"/>
            </a:solidFill>
          </c:spPr>
          <c:invertIfNegative val="0"/>
          <c:cat>
            <c:strRef>
              <c:f>'Impacte Covid-19'!$C$4:$C$15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'Impacte Covid-19'!$K$17:$K$28</c:f>
              <c:numCache>
                <c:formatCode>#,##0</c:formatCode>
                <c:ptCount val="12"/>
                <c:pt idx="0">
                  <c:v>813905</c:v>
                </c:pt>
                <c:pt idx="1">
                  <c:v>840639</c:v>
                </c:pt>
                <c:pt idx="2">
                  <c:v>432416</c:v>
                </c:pt>
                <c:pt idx="3">
                  <c:v>84544</c:v>
                </c:pt>
                <c:pt idx="4">
                  <c:v>181390</c:v>
                </c:pt>
                <c:pt idx="5">
                  <c:v>389670</c:v>
                </c:pt>
                <c:pt idx="6">
                  <c:v>520088</c:v>
                </c:pt>
                <c:pt idx="7">
                  <c:v>403194</c:v>
                </c:pt>
                <c:pt idx="8">
                  <c:v>546028</c:v>
                </c:pt>
                <c:pt idx="9">
                  <c:v>565522</c:v>
                </c:pt>
                <c:pt idx="10">
                  <c:v>530819</c:v>
                </c:pt>
                <c:pt idx="11">
                  <c:v>515843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A-4487-8457-05DB321D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50816"/>
        <c:axId val="184052352"/>
      </c:barChart>
      <c:catAx>
        <c:axId val="18405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052352"/>
        <c:crosses val="autoZero"/>
        <c:auto val="1"/>
        <c:lblAlgn val="ctr"/>
        <c:lblOffset val="100"/>
        <c:noMultiLvlLbl val="0"/>
      </c:catAx>
      <c:valAx>
        <c:axId val="18405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05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63875677807608"/>
          <c:y val="0.43988682810298924"/>
          <c:w val="0.13007223065974421"/>
          <c:h val="0.20118483897578027"/>
        </c:manualLayout>
      </c:layout>
      <c:overlay val="0"/>
      <c:txPr>
        <a:bodyPr/>
        <a:lstStyle/>
        <a:p>
          <a:pPr>
            <a:defRPr sz="1050" i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Impacte</a:t>
            </a:r>
            <a:r>
              <a:rPr lang="en-US" sz="1600" baseline="0"/>
              <a:t> de la Covid-19 per títol de transport en 2020</a:t>
            </a:r>
            <a:endParaRPr lang="en-US" sz="1600"/>
          </a:p>
        </c:rich>
      </c:tx>
      <c:layout>
        <c:manualLayout>
          <c:xMode val="edge"/>
          <c:yMode val="edge"/>
          <c:x val="0.18153420486333474"/>
          <c:y val="5.32884212317195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4327630261465"/>
          <c:y val="0.12522975016594021"/>
          <c:w val="0.68765943166951993"/>
          <c:h val="0.7183126249346814"/>
        </c:manualLayout>
      </c:layout>
      <c:lineChart>
        <c:grouping val="standard"/>
        <c:varyColors val="0"/>
        <c:ser>
          <c:idx val="0"/>
          <c:order val="0"/>
          <c:tx>
            <c:strRef>
              <c:f>'Impacte Covid-19'!$D$32:$D$33</c:f>
              <c:strCache>
                <c:ptCount val="2"/>
                <c:pt idx="0">
                  <c:v>Bitllet senzill</c:v>
                </c:pt>
              </c:strCache>
            </c:strRef>
          </c:tx>
          <c:spPr>
            <a:ln>
              <a:solidFill>
                <a:srgbClr val="033171"/>
              </a:solidFill>
            </a:ln>
          </c:spPr>
          <c:marker>
            <c:symbol val="none"/>
          </c:marker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'Impacte Covid-19'!$D$34:$D$45</c:f>
              <c:numCache>
                <c:formatCode>0.00%</c:formatCode>
                <c:ptCount val="12"/>
                <c:pt idx="0">
                  <c:v>0.98024413450212344</c:v>
                </c:pt>
                <c:pt idx="1">
                  <c:v>1.0494901920569579</c:v>
                </c:pt>
                <c:pt idx="2">
                  <c:v>0.42187994822108488</c:v>
                </c:pt>
                <c:pt idx="3">
                  <c:v>9.3598349896868549E-2</c:v>
                </c:pt>
                <c:pt idx="4">
                  <c:v>0.19088450072699803</c:v>
                </c:pt>
                <c:pt idx="5">
                  <c:v>0.47302080793981027</c:v>
                </c:pt>
                <c:pt idx="6">
                  <c:v>0.59987117781169097</c:v>
                </c:pt>
                <c:pt idx="7">
                  <c:v>0.6392745979956107</c:v>
                </c:pt>
                <c:pt idx="8">
                  <c:v>0.67234857923544222</c:v>
                </c:pt>
                <c:pt idx="9">
                  <c:v>0.60616780290503935</c:v>
                </c:pt>
                <c:pt idx="10">
                  <c:v>0.59388865534419288</c:v>
                </c:pt>
                <c:pt idx="11">
                  <c:v>0.62247013755529002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1-45AA-BF11-9E6924A92D10}"/>
            </c:ext>
          </c:extLst>
        </c:ser>
        <c:ser>
          <c:idx val="1"/>
          <c:order val="1"/>
          <c:tx>
            <c:strRef>
              <c:f>'Impacte Covid-19'!$E$32:$E$33</c:f>
              <c:strCache>
                <c:ptCount val="2"/>
                <c:pt idx="0">
                  <c:v>Títols prop. de l' ATMV</c:v>
                </c:pt>
              </c:strCache>
            </c:strRef>
          </c:tx>
          <c:marker>
            <c:symbol val="none"/>
          </c:marker>
          <c:val>
            <c:numRef>
              <c:f>'Impacte Covid-19'!$E$34:$E$45</c:f>
              <c:numCache>
                <c:formatCode>0.00%</c:formatCode>
                <c:ptCount val="12"/>
                <c:pt idx="0">
                  <c:v>0.84802631578947374</c:v>
                </c:pt>
                <c:pt idx="1">
                  <c:v>0.85744680851063826</c:v>
                </c:pt>
                <c:pt idx="2">
                  <c:v>0.39202965708989806</c:v>
                </c:pt>
                <c:pt idx="3">
                  <c:v>9.5065789473684215E-2</c:v>
                </c:pt>
                <c:pt idx="4">
                  <c:v>0.18139407244785949</c:v>
                </c:pt>
                <c:pt idx="5">
                  <c:v>0.4915433403805497</c:v>
                </c:pt>
                <c:pt idx="6">
                  <c:v>0.72545090180360716</c:v>
                </c:pt>
                <c:pt idx="7">
                  <c:v>0.7439222042139384</c:v>
                </c:pt>
                <c:pt idx="8">
                  <c:v>0.7325623418865197</c:v>
                </c:pt>
                <c:pt idx="9">
                  <c:v>0.70884520884520885</c:v>
                </c:pt>
                <c:pt idx="10">
                  <c:v>0.81056338028169017</c:v>
                </c:pt>
                <c:pt idx="11">
                  <c:v>0.85283842794759823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F1-45AA-BF11-9E6924A92D10}"/>
            </c:ext>
          </c:extLst>
        </c:ser>
        <c:ser>
          <c:idx val="2"/>
          <c:order val="2"/>
          <c:tx>
            <c:strRef>
              <c:f>'Impacte Covid-19'!$F$32:$F$33</c:f>
              <c:strCache>
                <c:ptCount val="2"/>
                <c:pt idx="0">
                  <c:v>Títols prop. d' operadors</c:v>
                </c:pt>
              </c:strCache>
            </c:strRef>
          </c:tx>
          <c:marker>
            <c:symbol val="none"/>
          </c:marker>
          <c:val>
            <c:numRef>
              <c:f>'Impacte Covid-19'!$F$34:$F$45</c:f>
              <c:numCache>
                <c:formatCode>0.00%</c:formatCode>
                <c:ptCount val="12"/>
                <c:pt idx="0">
                  <c:v>1.0613199254597236</c:v>
                </c:pt>
                <c:pt idx="1">
                  <c:v>1.241845692670045</c:v>
                </c:pt>
                <c:pt idx="2">
                  <c:v>0.64097611707462021</c:v>
                </c:pt>
                <c:pt idx="3">
                  <c:v>0.12560023383022256</c:v>
                </c:pt>
                <c:pt idx="4">
                  <c:v>0.18586971212325989</c:v>
                </c:pt>
                <c:pt idx="5">
                  <c:v>0.46009686249736786</c:v>
                </c:pt>
                <c:pt idx="6">
                  <c:v>0.67927458964778975</c:v>
                </c:pt>
                <c:pt idx="7">
                  <c:v>0.73487815491731945</c:v>
                </c:pt>
                <c:pt idx="8">
                  <c:v>0.76410629777939565</c:v>
                </c:pt>
                <c:pt idx="9">
                  <c:v>0.7109389125661888</c:v>
                </c:pt>
                <c:pt idx="10">
                  <c:v>0.74064440342339322</c:v>
                </c:pt>
                <c:pt idx="11">
                  <c:v>0.75174579838952182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F1-45AA-BF11-9E6924A92D10}"/>
            </c:ext>
          </c:extLst>
        </c:ser>
        <c:ser>
          <c:idx val="3"/>
          <c:order val="3"/>
          <c:tx>
            <c:strRef>
              <c:f>'Impacte Covid-19'!$G$33</c:f>
              <c:strCache>
                <c:ptCount val="1"/>
                <c:pt idx="0">
                  <c:v>Abonament Transport</c:v>
                </c:pt>
              </c:strCache>
            </c:strRef>
          </c:tx>
          <c:marker>
            <c:symbol val="none"/>
          </c:marker>
          <c:val>
            <c:numRef>
              <c:f>'Impacte Covid-19'!$G$34:$G$45</c:f>
              <c:numCache>
                <c:formatCode>0.00%</c:formatCode>
                <c:ptCount val="12"/>
                <c:pt idx="0">
                  <c:v>0.99264436373329779</c:v>
                </c:pt>
                <c:pt idx="1">
                  <c:v>1.0386664574057707</c:v>
                </c:pt>
                <c:pt idx="2">
                  <c:v>0.60981852787713708</c:v>
                </c:pt>
                <c:pt idx="3">
                  <c:v>0.19485237911094724</c:v>
                </c:pt>
                <c:pt idx="4">
                  <c:v>0.27005214070646988</c:v>
                </c:pt>
                <c:pt idx="5">
                  <c:v>0.51682727689896713</c:v>
                </c:pt>
                <c:pt idx="6">
                  <c:v>0.58533154502927798</c:v>
                </c:pt>
                <c:pt idx="7">
                  <c:v>0.68786172072247043</c:v>
                </c:pt>
                <c:pt idx="8">
                  <c:v>0.68302294149655085</c:v>
                </c:pt>
                <c:pt idx="9">
                  <c:v>0.65577069834951895</c:v>
                </c:pt>
                <c:pt idx="10">
                  <c:v>0.66789435651180684</c:v>
                </c:pt>
                <c:pt idx="11">
                  <c:v>0.70367160204801948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F1-45AA-BF11-9E6924A92D10}"/>
            </c:ext>
          </c:extLst>
        </c:ser>
        <c:ser>
          <c:idx val="4"/>
          <c:order val="4"/>
          <c:tx>
            <c:strRef>
              <c:f>'Impacte Covid-19'!$H$33</c:f>
              <c:strCache>
                <c:ptCount val="1"/>
                <c:pt idx="0">
                  <c:v>Abonament Transport Jove</c:v>
                </c:pt>
              </c:strCache>
            </c:strRef>
          </c:tx>
          <c:marker>
            <c:symbol val="none"/>
          </c:marker>
          <c:val>
            <c:numRef>
              <c:f>'Impacte Covid-19'!$H$34:$H$45</c:f>
              <c:numCache>
                <c:formatCode>0.00%</c:formatCode>
                <c:ptCount val="12"/>
                <c:pt idx="0">
                  <c:v>1.0299003757183813</c:v>
                </c:pt>
                <c:pt idx="1">
                  <c:v>1.0894204174000504</c:v>
                </c:pt>
                <c:pt idx="2">
                  <c:v>0.52378174638786679</c:v>
                </c:pt>
                <c:pt idx="3">
                  <c:v>3.3885618045459129E-2</c:v>
                </c:pt>
                <c:pt idx="4">
                  <c:v>5.8868283404660007E-2</c:v>
                </c:pt>
                <c:pt idx="5">
                  <c:v>0.23836395090205123</c:v>
                </c:pt>
                <c:pt idx="6">
                  <c:v>0.3988576029792909</c:v>
                </c:pt>
                <c:pt idx="7">
                  <c:v>0.45334841263430004</c:v>
                </c:pt>
                <c:pt idx="8">
                  <c:v>0.43557554692291967</c:v>
                </c:pt>
                <c:pt idx="9">
                  <c:v>0.42408168218142733</c:v>
                </c:pt>
                <c:pt idx="10">
                  <c:v>0.43545896842067466</c:v>
                </c:pt>
                <c:pt idx="11">
                  <c:v>0.47601623397539133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F1-45AA-BF11-9E6924A92D10}"/>
            </c:ext>
          </c:extLst>
        </c:ser>
        <c:ser>
          <c:idx val="5"/>
          <c:order val="5"/>
          <c:tx>
            <c:strRef>
              <c:f>'Impacte Covid-19'!$I$33</c:f>
              <c:strCache>
                <c:ptCount val="1"/>
                <c:pt idx="0">
                  <c:v>Bo Transbord AB</c:v>
                </c:pt>
              </c:strCache>
            </c:strRef>
          </c:tx>
          <c:marker>
            <c:symbol val="none"/>
          </c:marker>
          <c:val>
            <c:numRef>
              <c:f>'Impacte Covid-19'!$I$34:$I$45</c:f>
              <c:numCache>
                <c:formatCode>0.00%</c:formatCode>
                <c:ptCount val="12"/>
                <c:pt idx="0">
                  <c:v>1.0677771395749569</c:v>
                </c:pt>
                <c:pt idx="1">
                  <c:v>1.1393720278809198</c:v>
                </c:pt>
                <c:pt idx="2">
                  <c:v>0.64482917113528415</c:v>
                </c:pt>
                <c:pt idx="3">
                  <c:v>0.27273605253838973</c:v>
                </c:pt>
                <c:pt idx="4">
                  <c:v>0.44915115005476453</c:v>
                </c:pt>
                <c:pt idx="5">
                  <c:v>0.82797663621386852</c:v>
                </c:pt>
                <c:pt idx="6">
                  <c:v>1.0458791838606143</c:v>
                </c:pt>
                <c:pt idx="7">
                  <c:v>1.0695041615715357</c:v>
                </c:pt>
                <c:pt idx="8">
                  <c:v>1.0294434063756299</c:v>
                </c:pt>
                <c:pt idx="9">
                  <c:v>1.0097110250235577</c:v>
                </c:pt>
                <c:pt idx="10">
                  <c:v>1.0588775169651796</c:v>
                </c:pt>
                <c:pt idx="11">
                  <c:v>1.0859518021668018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F1-45AA-BF11-9E6924A9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9232"/>
        <c:axId val="181680768"/>
      </c:lineChart>
      <c:catAx>
        <c:axId val="18167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80768"/>
        <c:crosses val="autoZero"/>
        <c:auto val="1"/>
        <c:lblAlgn val="ctr"/>
        <c:lblOffset val="100"/>
        <c:noMultiLvlLbl val="0"/>
      </c:catAx>
      <c:valAx>
        <c:axId val="181680768"/>
        <c:scaling>
          <c:orientation val="minMax"/>
          <c:max val="1.3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7923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0878138255187448"/>
          <c:y val="0.2806043048509323"/>
          <c:w val="0.19121861744812566"/>
          <c:h val="0.28407462650072135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% Etapes 2020 respecte 2019 - Impacte Covid-19</a:t>
            </a:r>
          </a:p>
        </c:rich>
      </c:tx>
      <c:layout>
        <c:manualLayout>
          <c:xMode val="edge"/>
          <c:yMode val="edge"/>
          <c:x val="0.14982847414343475"/>
          <c:y val="4.31103363987898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4327630261465"/>
          <c:y val="0.12522975016594021"/>
          <c:w val="0.86624435174246017"/>
          <c:h val="0.7183126249346814"/>
        </c:manualLayout>
      </c:layout>
      <c:lineChart>
        <c:grouping val="standard"/>
        <c:varyColors val="0"/>
        <c:ser>
          <c:idx val="0"/>
          <c:order val="0"/>
          <c:tx>
            <c:v>2020</c:v>
          </c:tx>
          <c:spPr>
            <a:ln>
              <a:solidFill>
                <a:srgbClr val="033171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'Impacte Covid-19'!$K$34:$K$45</c:f>
              <c:numCache>
                <c:formatCode>0.00%</c:formatCode>
                <c:ptCount val="12"/>
                <c:pt idx="0">
                  <c:v>0.98951165425782828</c:v>
                </c:pt>
                <c:pt idx="1">
                  <c:v>1.0552982780329629</c:v>
                </c:pt>
                <c:pt idx="2">
                  <c:v>0.46390145569980124</c:v>
                </c:pt>
                <c:pt idx="3">
                  <c:v>0.11301631266634495</c:v>
                </c:pt>
                <c:pt idx="4">
                  <c:v>0.20706644642288405</c:v>
                </c:pt>
                <c:pt idx="5">
                  <c:v>0.48758605674301975</c:v>
                </c:pt>
                <c:pt idx="6">
                  <c:v>0.61417174059885782</c:v>
                </c:pt>
                <c:pt idx="7">
                  <c:v>0.66390256031114314</c:v>
                </c:pt>
                <c:pt idx="8">
                  <c:v>0.67636234812046558</c:v>
                </c:pt>
                <c:pt idx="9">
                  <c:v>0.61505348745143928</c:v>
                </c:pt>
                <c:pt idx="10">
                  <c:v>0.61263096422446328</c:v>
                </c:pt>
                <c:pt idx="11">
                  <c:v>0.62446114754237281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9-4377-897C-C4001099A23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1679232"/>
        <c:axId val="181680768"/>
      </c:lineChart>
      <c:catAx>
        <c:axId val="18167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80768"/>
        <c:crosses val="autoZero"/>
        <c:auto val="1"/>
        <c:lblAlgn val="ctr"/>
        <c:lblOffset val="100"/>
        <c:noMultiLvlLbl val="0"/>
      </c:catAx>
      <c:valAx>
        <c:axId val="181680768"/>
        <c:scaling>
          <c:orientation val="minMax"/>
          <c:max val="1.150000000000000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7923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Evolució d' ús de títols (etapes)</a:t>
            </a:r>
          </a:p>
        </c:rich>
      </c:tx>
      <c:layout>
        <c:manualLayout>
          <c:xMode val="edge"/>
          <c:yMode val="edge"/>
          <c:x val="0.27667776324867477"/>
          <c:y val="1.8259311173847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35798210189132"/>
          <c:y val="0.11021777357060612"/>
          <c:w val="0.69567345443552653"/>
          <c:h val="0.823210345948353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'Evolució per títols'!$D$3:$D$4</c:f>
              <c:strCache>
                <c:ptCount val="2"/>
                <c:pt idx="0">
                  <c:v>Bitllet senzill</c:v>
                </c:pt>
              </c:strCache>
            </c:strRef>
          </c:tx>
          <c:spPr>
            <a:solidFill>
              <a:srgbClr val="03317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títols'!$D$17,'Evolució per títols'!$D$30,'Evolució per títols'!$D$43,'Evolució per títols'!$D$56,'Evolució per títols'!$D$69,'Evolució per títols'!$D$82,'Evolució per títols'!$D$95)</c15:sqref>
                  </c15:fullRef>
                </c:ext>
              </c:extLst>
              <c:f>('Evolució per títols'!$D$30,'Evolució per títols'!$D$43,'Evolució per títols'!$D$56,'Evolució per títols'!$D$69,'Evolució per títols'!$D$82,'Evolució per títols'!$D$95)</c:f>
              <c:numCache>
                <c:formatCode>#,##0</c:formatCode>
                <c:ptCount val="6"/>
                <c:pt idx="0">
                  <c:v>6951578</c:v>
                </c:pt>
                <c:pt idx="1">
                  <c:v>6644718</c:v>
                </c:pt>
                <c:pt idx="2">
                  <c:v>6642674</c:v>
                </c:pt>
                <c:pt idx="3">
                  <c:v>6816470</c:v>
                </c:pt>
                <c:pt idx="4">
                  <c:v>7096901</c:v>
                </c:pt>
                <c:pt idx="5">
                  <c:v>4083242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2-4348-9593-8F1D1B17F4BF}"/>
            </c:ext>
          </c:extLst>
        </c:ser>
        <c:ser>
          <c:idx val="0"/>
          <c:order val="1"/>
          <c:tx>
            <c:strRef>
              <c:f>'Dades generals - 2020'!$C$18:$F$18</c:f>
              <c:strCache>
                <c:ptCount val="1"/>
                <c:pt idx="0">
                  <c:v>Títols propietat de l' ATMV específics de línies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títols'!$F$17,'Evolució per títols'!$F$30,'Evolució per títols'!$F$43,'Evolució per títols'!$F$56,'Evolució per títols'!$F$69,'Evolució per títols'!$F$82,'Evolució per títols'!$F$95)</c15:sqref>
                  </c15:fullRef>
                </c:ext>
              </c:extLst>
              <c:f>('Evolució per títols'!$F$30,'Evolució per títols'!$F$43,'Evolució per títols'!$F$56,'Evolució per títols'!$F$69,'Evolució per títols'!$F$82,'Evolució per títols'!$F$95)</c:f>
              <c:numCache>
                <c:formatCode>#,##0</c:formatCode>
                <c:ptCount val="6"/>
                <c:pt idx="0">
                  <c:v>48371</c:v>
                </c:pt>
                <c:pt idx="1">
                  <c:v>41214</c:v>
                </c:pt>
                <c:pt idx="2">
                  <c:v>36805</c:v>
                </c:pt>
                <c:pt idx="3">
                  <c:v>32545</c:v>
                </c:pt>
                <c:pt idx="4">
                  <c:v>33354</c:v>
                </c:pt>
                <c:pt idx="5">
                  <c:v>19872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2-4348-9593-8F1D1B17F4BF}"/>
            </c:ext>
          </c:extLst>
        </c:ser>
        <c:ser>
          <c:idx val="5"/>
          <c:order val="2"/>
          <c:tx>
            <c:strRef>
              <c:f>'Dades generals - 2020'!$G$2:$G$3</c:f>
              <c:strCache>
                <c:ptCount val="2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títols'!$H$17,'Evolució per títols'!$H$30,'Evolució per títols'!$H$43,'Evolució per títols'!$H$56,'Evolució per títols'!$H$69,'Evolució per títols'!$H$82,'Evolució per títols'!$H$95)</c15:sqref>
                  </c15:fullRef>
                </c:ext>
              </c:extLst>
              <c:f>('Evolució per títols'!$H$30,'Evolució per títols'!$H$43,'Evolució per títols'!$H$56,'Evolució per títols'!$H$69,'Evolució per títols'!$H$82,'Evolució per títols'!$H$95)</c:f>
              <c:numCache>
                <c:formatCode>#,##0</c:formatCode>
                <c:ptCount val="6"/>
                <c:pt idx="0">
                  <c:v>118789</c:v>
                </c:pt>
                <c:pt idx="1">
                  <c:v>363765</c:v>
                </c:pt>
                <c:pt idx="2">
                  <c:v>333958</c:v>
                </c:pt>
                <c:pt idx="3">
                  <c:v>352963</c:v>
                </c:pt>
                <c:pt idx="4">
                  <c:v>334749</c:v>
                </c:pt>
                <c:pt idx="5">
                  <c:v>228860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2-4348-9593-8F1D1B17F4BF}"/>
            </c:ext>
          </c:extLst>
        </c:ser>
        <c:ser>
          <c:idx val="2"/>
          <c:order val="3"/>
          <c:tx>
            <c:strRef>
              <c:f>'Evolució per títols'!$J$4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títols'!$J$17,'Evolució per títols'!$J$30,'Evolució per títols'!$J$43,'Evolució per títols'!$J$56,'Evolució per títols'!$J$69,'Evolució per títols'!$J$82,'Evolució per títols'!$J$95)</c15:sqref>
                  </c15:fullRef>
                </c:ext>
              </c:extLst>
              <c:f>('Evolució per títols'!$J$30,'Evolució per títols'!$J$43,'Evolució per títols'!$J$56,'Evolució per títols'!$J$69,'Evolució per títols'!$J$82,'Evolució per títols'!$J$95)</c:f>
              <c:numCache>
                <c:formatCode>#,##0</c:formatCode>
                <c:ptCount val="6"/>
                <c:pt idx="0">
                  <c:v>1461720</c:v>
                </c:pt>
                <c:pt idx="1">
                  <c:v>1325621</c:v>
                </c:pt>
                <c:pt idx="2">
                  <c:v>1274375</c:v>
                </c:pt>
                <c:pt idx="3">
                  <c:v>1307329</c:v>
                </c:pt>
                <c:pt idx="4">
                  <c:v>1413582</c:v>
                </c:pt>
                <c:pt idx="5">
                  <c:v>892246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92-4348-9593-8F1D1B17F4BF}"/>
            </c:ext>
          </c:extLst>
        </c:ser>
        <c:ser>
          <c:idx val="3"/>
          <c:order val="4"/>
          <c:tx>
            <c:strRef>
              <c:f>'Evolució per títols'!$L$4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títols'!$L$17,'Evolució per títols'!$L$30,'Evolució per títols'!$L$43,'Evolució per títols'!$L$56,'Evolució per títols'!$L$69,'Evolució per títols'!$L$82,'Evolució per títols'!$L$95)</c15:sqref>
                  </c15:fullRef>
                </c:ext>
              </c:extLst>
              <c:f>('Evolució per títols'!$L$30,'Evolució per títols'!$L$43,'Evolució per títols'!$L$56,'Evolució per títols'!$L$69,'Evolució per títols'!$L$82,'Evolució per títols'!$L$95)</c:f>
              <c:numCache>
                <c:formatCode>#,##0</c:formatCode>
                <c:ptCount val="6"/>
                <c:pt idx="0">
                  <c:v>446751</c:v>
                </c:pt>
                <c:pt idx="1">
                  <c:v>660259</c:v>
                </c:pt>
                <c:pt idx="2">
                  <c:v>762486</c:v>
                </c:pt>
                <c:pt idx="3">
                  <c:v>827617</c:v>
                </c:pt>
                <c:pt idx="4">
                  <c:v>905379</c:v>
                </c:pt>
                <c:pt idx="5">
                  <c:v>441642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92-4348-9593-8F1D1B17F4BF}"/>
            </c:ext>
          </c:extLst>
        </c:ser>
        <c:ser>
          <c:idx val="4"/>
          <c:order val="5"/>
          <c:tx>
            <c:strRef>
              <c:f>'Evolució per títols'!$N$4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títols'!$N$17,'Evolució per títols'!$N$30,'Evolució per títols'!$N$43,'Evolució per títols'!$N$56,'Evolució per títols'!$N$69,'Evolució per títols'!$N$82,'Evolució per títols'!$N$95)</c15:sqref>
                  </c15:fullRef>
                </c:ext>
              </c:extLst>
              <c:f>('Evolució per títols'!$N$30,'Evolució per títols'!$N$43,'Evolució per títols'!$N$56,'Evolució per títols'!$N$69,'Evolució per títols'!$N$82,'Evolució per títols'!$N$95)</c:f>
              <c:numCache>
                <c:formatCode>#,##0</c:formatCode>
                <c:ptCount val="6"/>
                <c:pt idx="0">
                  <c:v>0</c:v>
                </c:pt>
                <c:pt idx="1">
                  <c:v>25936</c:v>
                </c:pt>
                <c:pt idx="2">
                  <c:v>233642</c:v>
                </c:pt>
                <c:pt idx="3">
                  <c:v>326130</c:v>
                </c:pt>
                <c:pt idx="4">
                  <c:v>398693</c:v>
                </c:pt>
                <c:pt idx="5">
                  <c:v>354809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92-4348-9593-8F1D1B17F4BF}"/>
            </c:ext>
          </c:extLst>
        </c:ser>
        <c:ser>
          <c:idx val="6"/>
          <c:order val="6"/>
          <c:tx>
            <c:strRef>
              <c:f>'Evolució per títols'!$P$4</c:f>
              <c:strCache>
                <c:ptCount val="1"/>
                <c:pt idx="0">
                  <c:v>Bo Sanitari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títols'!$P$17,'Evolució per títols'!$P$30,'Evolució per títols'!$P$43,'Evolució per títols'!$P$56,'Evolució per títols'!$P$69,'Evolució per títols'!$P$82,'Evolució per títols'!$P$95)</c15:sqref>
                  </c15:fullRef>
                </c:ext>
              </c:extLst>
              <c:f>('Evolució per títols'!$P$30,'Evolució per títols'!$P$43,'Evolució per títols'!$P$56,'Evolució per títols'!$P$69,'Evolució per títols'!$P$82,'Evolució per títols'!$P$95)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4-422A-AA71-405EAE0A3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3899264"/>
        <c:axId val="183900800"/>
      </c:barChart>
      <c:catAx>
        <c:axId val="1838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83900800"/>
        <c:crosses val="autoZero"/>
        <c:auto val="1"/>
        <c:lblAlgn val="ctr"/>
        <c:lblOffset val="100"/>
        <c:noMultiLvlLbl val="0"/>
      </c:catAx>
      <c:valAx>
        <c:axId val="1839008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8389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37426024409054"/>
          <c:y val="0.20068376143370059"/>
          <c:w val="0.18462573975590948"/>
          <c:h val="0.69239729137464701"/>
        </c:manualLayout>
      </c:layout>
      <c:overlay val="0"/>
      <c:txPr>
        <a:bodyPr/>
        <a:lstStyle/>
        <a:p>
          <a:pPr>
            <a:defRPr sz="900" i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Evolució d' ús del bitllet senzill contra títols de coordinació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725125443300466"/>
          <c:y val="7.2112591059437126E-2"/>
          <c:w val="0.56339798662543039"/>
          <c:h val="0.6948752236534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 per títols'!$D$3:$D$4</c:f>
              <c:strCache>
                <c:ptCount val="2"/>
                <c:pt idx="0">
                  <c:v>Bitllet senzill</c:v>
                </c:pt>
              </c:strCache>
            </c:strRef>
          </c:tx>
          <c:spPr>
            <a:solidFill>
              <a:srgbClr val="033171"/>
            </a:solidFill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títols'!$D$17,'Evolució per títols'!$D$30,'Evolució per títols'!$D$43,'Evolució per títols'!$D$56,'Evolució per títols'!$D$69,'Evolució per títols'!$D$82,'Evolució per títols'!$D$95)</c15:sqref>
                  </c15:fullRef>
                </c:ext>
              </c:extLst>
              <c:f>('Evolució per títols'!$D$30,'Evolució per títols'!$D$43,'Evolució per títols'!$D$56,'Evolució per títols'!$D$69,'Evolució per títols'!$D$82,'Evolució per títols'!$D$95)</c:f>
              <c:numCache>
                <c:formatCode>#,##0</c:formatCode>
                <c:ptCount val="6"/>
                <c:pt idx="0">
                  <c:v>6951578</c:v>
                </c:pt>
                <c:pt idx="1">
                  <c:v>6644718</c:v>
                </c:pt>
                <c:pt idx="2">
                  <c:v>6642674</c:v>
                </c:pt>
                <c:pt idx="3">
                  <c:v>6816470</c:v>
                </c:pt>
                <c:pt idx="4">
                  <c:v>7096901</c:v>
                </c:pt>
                <c:pt idx="5">
                  <c:v>4083242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6-1448-9314-90303C88ED52}"/>
            </c:ext>
          </c:extLst>
        </c:ser>
        <c:ser>
          <c:idx val="1"/>
          <c:order val="1"/>
          <c:tx>
            <c:strRef>
              <c:f>'Evolució per títols'!$J$3:$R$3</c:f>
              <c:strCache>
                <c:ptCount val="1"/>
                <c:pt idx="0">
                  <c:v>Títols de coordinació</c:v>
                </c:pt>
              </c:strCache>
            </c:strRef>
          </c:tx>
          <c:spPr>
            <a:solidFill>
              <a:srgbClr val="C64034"/>
            </a:solidFill>
          </c:spPr>
          <c:invertIfNegative val="0"/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títols'!$R$17,'Evolució per títols'!$R$30,'Evolució per títols'!$R$43,'Evolució per títols'!$R$56,'Evolució per títols'!$R$69,'Evolució per títols'!$R$82,'Evolució per títols'!$R$95)</c15:sqref>
                  </c15:fullRef>
                </c:ext>
              </c:extLst>
              <c:f>('Evolució per títols'!$R$30,'Evolució per títols'!$R$43,'Evolució per títols'!$R$56,'Evolució per títols'!$R$69,'Evolució per títols'!$R$82,'Evolució per títols'!$R$95)</c:f>
              <c:numCache>
                <c:formatCode>#,##0</c:formatCode>
                <c:ptCount val="6"/>
                <c:pt idx="0">
                  <c:v>1908471</c:v>
                </c:pt>
                <c:pt idx="1">
                  <c:v>2011816</c:v>
                </c:pt>
                <c:pt idx="2">
                  <c:v>2270503</c:v>
                </c:pt>
                <c:pt idx="3">
                  <c:v>2461076</c:v>
                </c:pt>
                <c:pt idx="4">
                  <c:v>2717654</c:v>
                </c:pt>
                <c:pt idx="5">
                  <c:v>1737351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6-1448-9314-90303C88ED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050816"/>
        <c:axId val="184052352"/>
      </c:barChart>
      <c:barChart>
        <c:barDir val="col"/>
        <c:grouping val="clustered"/>
        <c:varyColors val="0"/>
        <c:ser>
          <c:idx val="2"/>
          <c:order val="2"/>
          <c:tx>
            <c:v>% BS</c:v>
          </c:tx>
          <c:spPr>
            <a:noFill/>
          </c:spPr>
          <c:invertIfNegative val="0"/>
          <c:dLbls>
            <c:delete val="1"/>
          </c:dLbls>
          <c:cat>
            <c:strLit>
              <c:ptCount val="6"/>
              <c:pt idx="0">
                <c:v>200,00%</c:v>
              </c:pt>
              <c:pt idx="1">
                <c:v>300,00%</c:v>
              </c:pt>
              <c:pt idx="2">
                <c:v>400,00%</c:v>
              </c:pt>
              <c:pt idx="3">
                <c:v>500,00%</c:v>
              </c:pt>
              <c:pt idx="4">
                <c:v>600,00%</c:v>
              </c:pt>
              <c:pt idx="5">
                <c:v>700,00%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títols'!$E$17,'Evolució per títols'!$E$30,'Evolució per títols'!$E$43,'Evolució per títols'!$E$56,'Evolució per títols'!$E$69,'Evolució per títols'!$E$82,'Evolució per títols'!$E$95)</c15:sqref>
                  </c15:fullRef>
                </c:ext>
              </c:extLst>
              <c:f>('Evolució per títols'!$E$30,'Evolució per títols'!$E$43,'Evolució per títols'!$E$56,'Evolució per títols'!$E$69,'Evolució per títols'!$E$82,'Evolució per títols'!$E$95)</c:f>
              <c:numCache>
                <c:formatCode>0.00%</c:formatCode>
                <c:ptCount val="6"/>
                <c:pt idx="0">
                  <c:v>0.77006946443801183</c:v>
                </c:pt>
                <c:pt idx="1">
                  <c:v>0.73329012494933243</c:v>
                </c:pt>
                <c:pt idx="2">
                  <c:v>0.71550160815343489</c:v>
                </c:pt>
                <c:pt idx="3">
                  <c:v>0.70541569983982289</c:v>
                </c:pt>
                <c:pt idx="4">
                  <c:v>0.69695957578070478</c:v>
                </c:pt>
                <c:pt idx="5">
                  <c:v>0.67276707047324047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D6-1448-9314-90303C88ED52}"/>
            </c:ext>
          </c:extLst>
        </c:ser>
        <c:ser>
          <c:idx val="3"/>
          <c:order val="3"/>
          <c:tx>
            <c:v>% TC</c:v>
          </c:tx>
          <c:spPr>
            <a:noFill/>
          </c:spPr>
          <c:invertIfNegative val="0"/>
          <c:dLbls>
            <c:delete val="1"/>
          </c:dLbls>
          <c:cat>
            <c:strLit>
              <c:ptCount val="6"/>
              <c:pt idx="0">
                <c:v>200,00%</c:v>
              </c:pt>
              <c:pt idx="1">
                <c:v>300,00%</c:v>
              </c:pt>
              <c:pt idx="2">
                <c:v>400,00%</c:v>
              </c:pt>
              <c:pt idx="3">
                <c:v>500,00%</c:v>
              </c:pt>
              <c:pt idx="4">
                <c:v>600,00%</c:v>
              </c:pt>
              <c:pt idx="5">
                <c:v>700,00%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títols'!$S$17,'Evolució per títols'!$S$30,'Evolució per títols'!$S$43,'Evolució per títols'!$S$56,'Evolució per títols'!$S$69,'Evolució per títols'!$S$82,'Evolució per títols'!$S$95)</c15:sqref>
                  </c15:fullRef>
                </c:ext>
              </c:extLst>
              <c:f>('Evolució per títols'!$S$30,'Evolució per títols'!$S$43,'Evolució per títols'!$S$56,'Evolució per títols'!$S$69,'Evolució per títols'!$S$82,'Evolució per títols'!$S$95)</c:f>
              <c:numCache>
                <c:formatCode>0.00%</c:formatCode>
                <c:ptCount val="6"/>
                <c:pt idx="0">
                  <c:v>0.21141318429649741</c:v>
                </c:pt>
                <c:pt idx="1">
                  <c:v>0.22201766967613465</c:v>
                </c:pt>
                <c:pt idx="2">
                  <c:v>0.24456243793044763</c:v>
                </c:pt>
                <c:pt idx="3">
                  <c:v>0.25468925248684321</c:v>
                </c:pt>
                <c:pt idx="4">
                  <c:v>0.2668904327337715</c:v>
                </c:pt>
                <c:pt idx="5">
                  <c:v>0.28625110700119039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D6-1448-9314-90303C88ED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076160"/>
        <c:axId val="184074624"/>
      </c:barChart>
      <c:catAx>
        <c:axId val="18405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052352"/>
        <c:crosses val="autoZero"/>
        <c:auto val="1"/>
        <c:lblAlgn val="ctr"/>
        <c:lblOffset val="100"/>
        <c:noMultiLvlLbl val="0"/>
      </c:catAx>
      <c:valAx>
        <c:axId val="18405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050816"/>
        <c:crosses val="autoZero"/>
        <c:crossBetween val="between"/>
      </c:valAx>
      <c:valAx>
        <c:axId val="18407462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one"/>
        <c:spPr>
          <a:noFill/>
          <a:ln>
            <a:noFill/>
          </a:ln>
        </c:spPr>
        <c:crossAx val="184076160"/>
        <c:crosses val="max"/>
        <c:crossBetween val="between"/>
      </c:valAx>
      <c:catAx>
        <c:axId val="184076160"/>
        <c:scaling>
          <c:orientation val="minMax"/>
        </c:scaling>
        <c:delete val="1"/>
        <c:axPos val="b"/>
        <c:majorTickMark val="out"/>
        <c:minorTickMark val="none"/>
        <c:tickLblPos val="none"/>
        <c:crossAx val="184074624"/>
        <c:crossesAt val="0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815882249066284"/>
          <c:y val="0.44765010071106026"/>
          <c:w val="0.18445429052498682"/>
          <c:h val="0.11190762578956504"/>
        </c:manualLayout>
      </c:layout>
      <c:overlay val="0"/>
      <c:txPr>
        <a:bodyPr/>
        <a:lstStyle/>
        <a:p>
          <a:pPr>
            <a:defRPr sz="1050" i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Evolució de ús de títols (percentatges) </a:t>
            </a:r>
          </a:p>
        </c:rich>
      </c:tx>
      <c:layout>
        <c:manualLayout>
          <c:xMode val="edge"/>
          <c:yMode val="edge"/>
          <c:x val="0.25887526029151731"/>
          <c:y val="1.8259311173847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020018715598252E-2"/>
          <c:y val="0.11021777357060612"/>
          <c:w val="0.77227599779633682"/>
          <c:h val="0.82321034594835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'Evolució per títols'!$D$3:$D$4</c:f>
              <c:strCache>
                <c:ptCount val="2"/>
                <c:pt idx="0">
                  <c:v>Bitllet senzill</c:v>
                </c:pt>
              </c:strCache>
            </c:strRef>
          </c:tx>
          <c:spPr>
            <a:solidFill>
              <a:srgbClr val="03317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títols'!$E$17,'Evolució per títols'!$E$30,'Evolució per títols'!$E$43,'Evolució per títols'!$E$56,'Evolució per títols'!$E$69,'Evolució per títols'!$E$82,'Evolució per títols'!$E$95)</c15:sqref>
                  </c15:fullRef>
                </c:ext>
              </c:extLst>
              <c:f>('Evolució per títols'!$E$30,'Evolució per títols'!$E$43,'Evolució per títols'!$E$56,'Evolució per títols'!$E$69,'Evolució per títols'!$E$82,'Evolució per títols'!$E$95)</c:f>
              <c:numCache>
                <c:formatCode>0.00%</c:formatCode>
                <c:ptCount val="6"/>
                <c:pt idx="0">
                  <c:v>0.77006946443801183</c:v>
                </c:pt>
                <c:pt idx="1">
                  <c:v>0.73329012494933243</c:v>
                </c:pt>
                <c:pt idx="2">
                  <c:v>0.71550160815343489</c:v>
                </c:pt>
                <c:pt idx="3">
                  <c:v>0.70541569983982289</c:v>
                </c:pt>
                <c:pt idx="4">
                  <c:v>0.69695957578070478</c:v>
                </c:pt>
                <c:pt idx="5">
                  <c:v>0.67276707047324047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5-364A-8D21-444A93382BAA}"/>
            </c:ext>
          </c:extLst>
        </c:ser>
        <c:ser>
          <c:idx val="0"/>
          <c:order val="1"/>
          <c:tx>
            <c:strRef>
              <c:f>'Dades generals - 2020'!$C$18:$F$18</c:f>
              <c:strCache>
                <c:ptCount val="1"/>
                <c:pt idx="0">
                  <c:v>Títols propietat de l' ATMV específics de línies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títols'!$G$17,'Evolució per títols'!$G$30,'Evolució per títols'!$G$43,'Evolució per títols'!$G$56,'Evolució per títols'!$G$69,'Evolució per títols'!$G$82,'Evolució per títols'!$G$95)</c15:sqref>
                  </c15:fullRef>
                </c:ext>
              </c:extLst>
              <c:f>('Evolució per títols'!$G$30,'Evolució per títols'!$G$43,'Evolució per títols'!$G$56,'Evolució per títols'!$G$69,'Evolució per títols'!$G$82,'Evolució per títols'!$G$95)</c:f>
              <c:numCache>
                <c:formatCode>0.00%</c:formatCode>
                <c:ptCount val="6"/>
                <c:pt idx="0">
                  <c:v>5.3583560544571418E-3</c:v>
                </c:pt>
                <c:pt idx="1">
                  <c:v>4.5482470752952623E-3</c:v>
                </c:pt>
                <c:pt idx="2">
                  <c:v>3.9643728847881393E-3</c:v>
                </c:pt>
                <c:pt idx="3">
                  <c:v>3.3679828344123919E-3</c:v>
                </c:pt>
                <c:pt idx="4">
                  <c:v>3.2755691097550365E-3</c:v>
                </c:pt>
                <c:pt idx="5">
                  <c:v>3.2741696976187631E-3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5-364A-8D21-444A93382BAA}"/>
            </c:ext>
          </c:extLst>
        </c:ser>
        <c:ser>
          <c:idx val="5"/>
          <c:order val="2"/>
          <c:tx>
            <c:strRef>
              <c:f>'Dades generals - 2020'!$G$18:$J$18</c:f>
              <c:strCache>
                <c:ptCount val="1"/>
                <c:pt idx="0">
                  <c:v>Títols propis dels operadors</c:v>
                </c:pt>
              </c:strCache>
            </c:strRef>
          </c:tx>
          <c:spPr>
            <a:solidFill>
              <a:srgbClr val="6B9C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títols'!$I$17,'Evolució per títols'!$I$30,'Evolució per títols'!$I$43,'Evolució per títols'!$I$56,'Evolució per títols'!$I$69,'Evolució per títols'!$I$82,'Evolució per títols'!$I$95)</c15:sqref>
                  </c15:fullRef>
                </c:ext>
              </c:extLst>
              <c:f>('Evolució per títols'!$I$30,'Evolució per títols'!$I$43,'Evolució per títols'!$I$56,'Evolució per títols'!$I$69,'Evolució per títols'!$I$82,'Evolució per títols'!$I$95)</c:f>
              <c:numCache>
                <c:formatCode>0.00%</c:formatCode>
                <c:ptCount val="6"/>
                <c:pt idx="0">
                  <c:v>1.3158995211033664E-2</c:v>
                </c:pt>
                <c:pt idx="1">
                  <c:v>4.0143958299237663E-2</c:v>
                </c:pt>
                <c:pt idx="2">
                  <c:v>3.5971581031329372E-2</c:v>
                </c:pt>
                <c:pt idx="3">
                  <c:v>3.6527064838921527E-2</c:v>
                </c:pt>
                <c:pt idx="4">
                  <c:v>3.2874422375768687E-2</c:v>
                </c:pt>
                <c:pt idx="5">
                  <c:v>3.770765282795039E-2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5-364A-8D21-444A93382BAA}"/>
            </c:ext>
          </c:extLst>
        </c:ser>
        <c:ser>
          <c:idx val="2"/>
          <c:order val="3"/>
          <c:tx>
            <c:strRef>
              <c:f>'Evolució per títols'!$J$4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títols'!$K$17,'Evolució per títols'!$K$30,'Evolució per títols'!$K$43,'Evolució per títols'!$K$56,'Evolució per títols'!$K$69,'Evolució per títols'!$K$82,'Evolució per títols'!$K$95)</c15:sqref>
                  </c15:fullRef>
                </c:ext>
              </c:extLst>
              <c:f>('Evolució per títols'!$K$30,'Evolució per títols'!$K$43,'Evolució per títols'!$K$56,'Evolució per títols'!$K$69,'Evolució per títols'!$K$82,'Evolució per títols'!$K$95)</c:f>
              <c:numCache>
                <c:formatCode>0.00%</c:formatCode>
                <c:ptCount val="6"/>
                <c:pt idx="0">
                  <c:v>0.16192380169773404</c:v>
                </c:pt>
                <c:pt idx="1">
                  <c:v>0.14629135333139179</c:v>
                </c:pt>
                <c:pt idx="2">
                  <c:v>0.13726661309745647</c:v>
                </c:pt>
                <c:pt idx="3">
                  <c:v>0.13529149273097305</c:v>
                </c:pt>
                <c:pt idx="4">
                  <c:v>0.13882249605162031</c:v>
                </c:pt>
                <c:pt idx="5">
                  <c:v>0.14700909903490092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85-364A-8D21-444A93382BAA}"/>
            </c:ext>
          </c:extLst>
        </c:ser>
        <c:ser>
          <c:idx val="3"/>
          <c:order val="4"/>
          <c:tx>
            <c:strRef>
              <c:f>'Evolució per títols'!$L$4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títols'!$M$17,'Evolució per títols'!$M$30,'Evolució per títols'!$M$43,'Evolució per títols'!$M$56,'Evolució per títols'!$M$69,'Evolució per títols'!$M$82,'Evolució per títols'!$M$95)</c15:sqref>
                  </c15:fullRef>
                </c:ext>
              </c:extLst>
              <c:f>('Evolució per títols'!$M$30,'Evolució per títols'!$M$43,'Evolució per títols'!$M$56,'Evolució per títols'!$M$69,'Evolució per títols'!$M$82,'Evolució per títols'!$M$95)</c:f>
              <c:numCache>
                <c:formatCode>0.00%</c:formatCode>
                <c:ptCount val="6"/>
                <c:pt idx="0">
                  <c:v>4.9489382598763364E-2</c:v>
                </c:pt>
                <c:pt idx="1">
                  <c:v>7.2864101171625534E-2</c:v>
                </c:pt>
                <c:pt idx="2">
                  <c:v>8.2129569988603976E-2</c:v>
                </c:pt>
                <c:pt idx="3">
                  <c:v>8.564756028477126E-2</c:v>
                </c:pt>
                <c:pt idx="4">
                  <c:v>8.8913817983477403E-2</c:v>
                </c:pt>
                <c:pt idx="5">
                  <c:v>7.2766246658401063E-2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85-364A-8D21-444A93382BAA}"/>
            </c:ext>
          </c:extLst>
        </c:ser>
        <c:ser>
          <c:idx val="4"/>
          <c:order val="5"/>
          <c:tx>
            <c:strRef>
              <c:f>'Evolució per títols'!$N$4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títols'!$O$17,'Evolució per títols'!$O$30,'Evolució per títols'!$O$43,'Evolució per títols'!$O$56,'Evolució per títols'!$O$69,'Evolució per títols'!$O$82,'Evolució per títols'!$O$95)</c15:sqref>
                  </c15:fullRef>
                </c:ext>
              </c:extLst>
              <c:f>('Evolució per títols'!$O$30,'Evolució per títols'!$O$43,'Evolució per títols'!$O$56,'Evolució per títols'!$O$69,'Evolució per títols'!$O$82,'Evolució per títols'!$O$95)</c:f>
              <c:numCache>
                <c:formatCode>0.00%</c:formatCode>
                <c:ptCount val="6"/>
                <c:pt idx="0">
                  <c:v>0</c:v>
                </c:pt>
                <c:pt idx="1">
                  <c:v>2.8622151731173369E-3</c:v>
                </c:pt>
                <c:pt idx="2">
                  <c:v>2.5166254844387188E-2</c:v>
                </c:pt>
                <c:pt idx="3">
                  <c:v>3.3750199471098891E-2</c:v>
                </c:pt>
                <c:pt idx="4">
                  <c:v>3.9154118698673766E-2</c:v>
                </c:pt>
                <c:pt idx="5">
                  <c:v>5.845938386888163E-2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85-364A-8D21-444A93382BAA}"/>
            </c:ext>
          </c:extLst>
        </c:ser>
        <c:ser>
          <c:idx val="6"/>
          <c:order val="6"/>
          <c:tx>
            <c:strRef>
              <c:f>'Evolució per títols'!$P$4</c:f>
              <c:strCache>
                <c:ptCount val="1"/>
                <c:pt idx="0">
                  <c:v>Bo Sanitari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títols'!$V$6:$V$11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títols'!$Q$17,'Evolució per títols'!$Q$30,'Evolució per títols'!$Q$43,'Evolució per títols'!$Q$56,'Evolució per títols'!$Q$69,'Evolució per títols'!$Q$82,'Evolució per títols'!$Q$95)</c15:sqref>
                  </c15:fullRef>
                </c:ext>
              </c:extLst>
              <c:f>('Evolució per títols'!$Q$30,'Evolució per títols'!$Q$43,'Evolució per títols'!$Q$56,'Evolució per títols'!$Q$69,'Evolució per títols'!$Q$82,'Evolució per títols'!$Q$95)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8.0163774390068082E-3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6-418F-A930-B8A44E23AD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21"/>
        <c:axId val="184146944"/>
        <c:axId val="184173312"/>
      </c:barChart>
      <c:catAx>
        <c:axId val="1841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84173312"/>
        <c:crosses val="autoZero"/>
        <c:auto val="1"/>
        <c:lblAlgn val="ctr"/>
        <c:lblOffset val="100"/>
        <c:noMultiLvlLbl val="0"/>
      </c:catAx>
      <c:valAx>
        <c:axId val="184173312"/>
        <c:scaling>
          <c:orientation val="minMax"/>
          <c:max val="0.9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8414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39133927618914"/>
          <c:y val="0.19139763089117851"/>
          <c:w val="0.16560866072381084"/>
          <c:h val="0.67382503028960294"/>
        </c:manualLayout>
      </c:layout>
      <c:overlay val="0"/>
      <c:txPr>
        <a:bodyPr/>
        <a:lstStyle/>
        <a:p>
          <a:pPr>
            <a:defRPr sz="900" i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Evolució anual del repartiment zonal de les etapes</a:t>
            </a:r>
          </a:p>
        </c:rich>
      </c:tx>
      <c:layout>
        <c:manualLayout>
          <c:xMode val="edge"/>
          <c:yMode val="edge"/>
          <c:x val="0.30292409756141003"/>
          <c:y val="7.11111044749042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105462446459811E-2"/>
          <c:y val="0.13850079075599644"/>
          <c:w val="0.8754913815319022"/>
          <c:h val="0.8100840382992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 per zones'!$D$6</c:f>
              <c:strCache>
                <c:ptCount val="1"/>
                <c:pt idx="0">
                  <c:v> 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zones'!$E$19,'Evolució per zones'!$E$32,'Evolució per zones'!$E$45,'Evolució per zones'!$E$58,'Evolució per zones'!$E$71,'Evolució per zones'!$E$84,'Evolució per zones'!$E$97)</c15:sqref>
                  </c15:fullRef>
                </c:ext>
              </c:extLst>
              <c:f>('Evolució per zones'!$E$45,'Evolució per zones'!$E$58,'Evolució per zones'!$E$71,'Evolució per zones'!$E$84,'Evolució per zones'!$E$97)</c:f>
              <c:numCache>
                <c:formatCode>0.00%</c:formatCode>
                <c:ptCount val="5"/>
                <c:pt idx="0">
                  <c:v>1.3131524456543473E-2</c:v>
                </c:pt>
                <c:pt idx="1">
                  <c:v>1.3292193663103422E-2</c:v>
                </c:pt>
                <c:pt idx="2">
                  <c:v>1.3670741592422849E-2</c:v>
                </c:pt>
                <c:pt idx="3">
                  <c:v>1.3414860599846326E-2</c:v>
                </c:pt>
                <c:pt idx="4">
                  <c:v>1.0641071241437662E-2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0-CF4C-A6DA-ED68082B5C98}"/>
            </c:ext>
          </c:extLst>
        </c:ser>
        <c:ser>
          <c:idx val="1"/>
          <c:order val="1"/>
          <c:tx>
            <c:strRef>
              <c:f>'Evolució per zones'!$F$6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rgbClr val="03317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zones'!$G$19,'Evolució per zones'!$G$32,'Evolució per zones'!$G$45,'Evolució per zones'!$G$58,'Evolució per zones'!$G$71,'Evolució per zones'!$G$84,'Evolució per zones'!$G$97)</c15:sqref>
                  </c15:fullRef>
                </c:ext>
              </c:extLst>
              <c:f>('Evolució per zones'!$G$45,'Evolució per zones'!$G$58,'Evolució per zones'!$G$71,'Evolució per zones'!$G$84,'Evolució per zones'!$G$97)</c:f>
              <c:numCache>
                <c:formatCode>0.00%</c:formatCode>
                <c:ptCount val="5"/>
                <c:pt idx="0">
                  <c:v>0.63197466219842635</c:v>
                </c:pt>
                <c:pt idx="1">
                  <c:v>0.67576247062252037</c:v>
                </c:pt>
                <c:pt idx="2">
                  <c:v>0.68300723621811921</c:v>
                </c:pt>
                <c:pt idx="3">
                  <c:v>0.68545708557089879</c:v>
                </c:pt>
                <c:pt idx="4">
                  <c:v>0.7041035724739394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0-CF4C-A6DA-ED68082B5C98}"/>
            </c:ext>
          </c:extLst>
        </c:ser>
        <c:ser>
          <c:idx val="2"/>
          <c:order val="2"/>
          <c:tx>
            <c:strRef>
              <c:f>'Evolució per zones'!$H$6</c:f>
              <c:strCache>
                <c:ptCount val="1"/>
                <c:pt idx="0">
                  <c:v>ABC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zones'!$I$19,'Evolució per zones'!$I$32,'Evolució per zones'!$I$45,'Evolució per zones'!$I$58,'Evolució per zones'!$I$71,'Evolució per zones'!$I$84,'Evolució per zones'!$I$97)</c15:sqref>
                  </c15:fullRef>
                </c:ext>
              </c:extLst>
              <c:f>('Evolució per zones'!$I$45,'Evolució per zones'!$I$58,'Evolució per zones'!$I$71,'Evolució per zones'!$I$84,'Evolució per zones'!$I$97)</c:f>
              <c:numCache>
                <c:formatCode>0.00%</c:formatCode>
                <c:ptCount val="5"/>
                <c:pt idx="0">
                  <c:v>0.10163029591497827</c:v>
                </c:pt>
                <c:pt idx="1">
                  <c:v>9.0769644851660281E-2</c:v>
                </c:pt>
                <c:pt idx="2">
                  <c:v>8.9604301859355889E-2</c:v>
                </c:pt>
                <c:pt idx="3">
                  <c:v>9.5144238512624296E-2</c:v>
                </c:pt>
                <c:pt idx="4">
                  <c:v>8.3507604341916369E-2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0-CF4C-A6DA-ED68082B5C98}"/>
            </c:ext>
          </c:extLst>
        </c:ser>
        <c:ser>
          <c:idx val="3"/>
          <c:order val="3"/>
          <c:tx>
            <c:strRef>
              <c:f>'Evolució per zones'!$J$6</c:f>
              <c:strCache>
                <c:ptCount val="1"/>
                <c:pt idx="0">
                  <c:v>ABCD</c:v>
                </c:pt>
              </c:strCache>
            </c:strRef>
          </c:tx>
          <c:spPr>
            <a:solidFill>
              <a:srgbClr val="915EB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zones'!$K$19,'Evolució per zones'!$K$32,'Evolució per zones'!$K$45,'Evolució per zones'!$K$58,'Evolució per zones'!$K$71,'Evolució per zones'!$K$84,'Evolució per zones'!$K$97)</c15:sqref>
                  </c15:fullRef>
                </c:ext>
              </c:extLst>
              <c:f>('Evolució per zones'!$K$45,'Evolució per zones'!$K$58,'Evolució per zones'!$K$71,'Evolució per zones'!$K$84,'Evolució per zones'!$K$97)</c:f>
              <c:numCache>
                <c:formatCode>0.00%</c:formatCode>
                <c:ptCount val="5"/>
                <c:pt idx="0">
                  <c:v>6.6794607298172534E-2</c:v>
                </c:pt>
                <c:pt idx="1">
                  <c:v>6.2025117673100115E-2</c:v>
                </c:pt>
                <c:pt idx="2">
                  <c:v>5.779557426176396E-2</c:v>
                </c:pt>
                <c:pt idx="3">
                  <c:v>6.0279211875724499E-2</c:v>
                </c:pt>
                <c:pt idx="4">
                  <c:v>4.6191840761296295E-2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0-CF4C-A6DA-ED68082B5C98}"/>
            </c:ext>
          </c:extLst>
        </c:ser>
        <c:ser>
          <c:idx val="4"/>
          <c:order val="4"/>
          <c:tx>
            <c:strRef>
              <c:f>'Evolució per zones'!$L$6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6B9C3C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zones'!$M$19,'Evolució per zones'!$M$32,'Evolució per zones'!$M$45,'Evolució per zones'!$M$58,'Evolució per zones'!$M$71,'Evolució per zones'!$M$84,'Evolució per zones'!$M$97)</c15:sqref>
                  </c15:fullRef>
                </c:ext>
              </c:extLst>
              <c:f>('Evolució per zones'!$M$45,'Evolució per zones'!$M$58,'Evolució per zones'!$M$71,'Evolució per zones'!$M$84,'Evolució per zones'!$M$97)</c:f>
              <c:numCache>
                <c:formatCode>0.00%</c:formatCode>
                <c:ptCount val="5"/>
                <c:pt idx="0">
                  <c:v>4.0137549508941182E-2</c:v>
                </c:pt>
                <c:pt idx="1">
                  <c:v>3.6226689514644299E-2</c:v>
                </c:pt>
                <c:pt idx="2">
                  <c:v>3.4029379123743486E-2</c:v>
                </c:pt>
                <c:pt idx="3">
                  <c:v>3.4052260109917923E-2</c:v>
                </c:pt>
                <c:pt idx="4">
                  <c:v>3.448113872316437E-2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D0-CF4C-A6DA-ED68082B5C98}"/>
            </c:ext>
          </c:extLst>
        </c:ser>
        <c:ser>
          <c:idx val="7"/>
          <c:order val="5"/>
          <c:tx>
            <c:strRef>
              <c:f>'Evolució per zones'!$R$6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zones'!$S$19,'Evolució per zones'!$S$32,'Evolució per zones'!$S$45,'Evolució per zones'!$S$58,'Evolució per zones'!$S$71,'Evolució per zones'!$S$84,'Evolució per zones'!$S$97)</c15:sqref>
                  </c15:fullRef>
                </c:ext>
              </c:extLst>
              <c:f>('Evolució per zones'!$S$45,'Evolució per zones'!$S$58,'Evolució per zones'!$S$71,'Evolució per zones'!$S$84,'Evolució per zones'!$S$97)</c:f>
              <c:numCache>
                <c:formatCode>0.00%</c:formatCode>
                <c:ptCount val="5"/>
                <c:pt idx="0">
                  <c:v>4.4544892386325701E-3</c:v>
                </c:pt>
                <c:pt idx="1">
                  <c:v>2.9537781521781284E-3</c:v>
                </c:pt>
                <c:pt idx="2">
                  <c:v>3.4828941603154756E-3</c:v>
                </c:pt>
                <c:pt idx="3">
                  <c:v>3.4140731107472171E-3</c:v>
                </c:pt>
                <c:pt idx="4">
                  <c:v>3.4659754676666407E-3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D0-CF4C-A6DA-ED68082B5C98}"/>
            </c:ext>
          </c:extLst>
        </c:ser>
        <c:ser>
          <c:idx val="9"/>
          <c:order val="6"/>
          <c:tx>
            <c:strRef>
              <c:f>'Evolució per zones'!$V$6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C6403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zones'!$W$19,'Evolució per zones'!$W$32,'Evolució per zones'!$W$45,'Evolució per zones'!$W$58,'Evolució per zones'!$W$71,'Evolució per zones'!$W$84,'Evolució per zones'!$W$97)</c15:sqref>
                  </c15:fullRef>
                </c:ext>
              </c:extLst>
              <c:f>('Evolució per zones'!$W$45,'Evolució per zones'!$W$58,'Evolució per zones'!$W$71,'Evolució per zones'!$W$84,'Evolució per zones'!$W$97)</c:f>
              <c:numCache>
                <c:formatCode>0.00%</c:formatCode>
                <c:ptCount val="5"/>
                <c:pt idx="0">
                  <c:v>0.13939284747604902</c:v>
                </c:pt>
                <c:pt idx="1">
                  <c:v>0.11664985576670182</c:v>
                </c:pt>
                <c:pt idx="2">
                  <c:v>0.11598524398560218</c:v>
                </c:pt>
                <c:pt idx="3">
                  <c:v>0.10538645784486594</c:v>
                </c:pt>
                <c:pt idx="4">
                  <c:v>0.11554697005911362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D0-CF4C-A6DA-ED68082B5C98}"/>
            </c:ext>
          </c:extLst>
        </c:ser>
        <c:ser>
          <c:idx val="5"/>
          <c:order val="7"/>
          <c:tx>
            <c:v>BC+BCD+CD</c:v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'Evolució per títols'!$V$5:$V$11</c15:sqref>
                  </c15:fullRef>
                </c:ext>
              </c:extLst>
              <c:f>'Evolució per títols'!$V$7:$V$11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('Evolució per zones'!$Y$19,'Evolució per zones'!$Y$32,'Evolució per zones'!$Y$45,'Evolució per zones'!$Y$58,'Evolució per zones'!$Y$71,'Evolució per zones'!$Y$84,'Evolució per zones'!$Y$97)</c15:sqref>
                  </c15:fullRef>
                </c:ext>
              </c:extLst>
              <c:f>('Evolució per zones'!$Y$45,'Evolució per zones'!$Y$58,'Evolució per zones'!$Y$71,'Evolució per zones'!$Y$84,'Evolució per zones'!$Y$97)</c:f>
              <c:numCache>
                <c:formatCode>0.00%</c:formatCode>
                <c:ptCount val="5"/>
                <c:pt idx="0">
                  <c:v>2.4840239082565487E-3</c:v>
                </c:pt>
                <c:pt idx="1">
                  <c:v>2.3202497560915673E-3</c:v>
                </c:pt>
                <c:pt idx="2">
                  <c:v>2.4246287986769196E-3</c:v>
                </c:pt>
                <c:pt idx="3">
                  <c:v>2.8518123753749889E-3</c:v>
                </c:pt>
                <c:pt idx="4">
                  <c:v>2.0618269314656781E-3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D0-CF4C-A6DA-ED68082B5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344960"/>
        <c:axId val="184346496"/>
      </c:barChart>
      <c:catAx>
        <c:axId val="1843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346496"/>
        <c:crosses val="autoZero"/>
        <c:auto val="1"/>
        <c:lblAlgn val="ctr"/>
        <c:lblOffset val="100"/>
        <c:noMultiLvlLbl val="0"/>
      </c:catAx>
      <c:valAx>
        <c:axId val="184346496"/>
        <c:scaling>
          <c:orientation val="minMax"/>
          <c:max val="0.7500000000000014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84344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i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11828802908898"/>
          <c:y val="0"/>
          <c:w val="0.77701422597894687"/>
          <c:h val="1"/>
        </c:manualLayout>
      </c:layout>
      <c:doughnutChart>
        <c:varyColors val="1"/>
        <c:ser>
          <c:idx val="0"/>
          <c:order val="0"/>
          <c:tx>
            <c:strRef>
              <c:f>'Evolució per zones'!$B$85:$B$96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explosion val="17"/>
          <c:dPt>
            <c:idx val="0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490-BF41-879D-FE4725A8DDE5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90-BF41-879D-FE4725A8DDE5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490-BF41-879D-FE4725A8DDE5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90-BF41-879D-FE4725A8DDE5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490-BF41-879D-FE4725A8DDE5}"/>
              </c:ext>
            </c:extLst>
          </c:dPt>
          <c:dLbls>
            <c:dLbl>
              <c:idx val="1"/>
              <c:layout>
                <c:manualLayout>
                  <c:x val="-0.15916685800110489"/>
                  <c:y val="-2.42362844167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0-BF41-879D-FE4725A8DDE5}"/>
                </c:ext>
              </c:extLst>
            </c:dLbl>
            <c:dLbl>
              <c:idx val="3"/>
              <c:layout>
                <c:manualLayout>
                  <c:x val="9.8683451960685037E-2"/>
                  <c:y val="-5.1934895178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90-BF41-879D-FE4725A8DD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90-BF41-879D-FE4725A8DD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('Evolució per zones'!$N$6,'Evolució per zones'!$P$6,'Evolució per zones'!$R$6,'Evolució per zones'!$T$6)</c:f>
              <c:strCache>
                <c:ptCount val="4"/>
                <c:pt idx="0">
                  <c:v>BC</c:v>
                </c:pt>
                <c:pt idx="1">
                  <c:v>BCD</c:v>
                </c:pt>
                <c:pt idx="2">
                  <c:v>C</c:v>
                </c:pt>
                <c:pt idx="3">
                  <c:v>CD</c:v>
                </c:pt>
              </c:strCache>
            </c:strRef>
          </c:cat>
          <c:val>
            <c:numRef>
              <c:f>('Evolució per zones'!$O$97,'Evolució per zones'!$Q$97,'Evolució per zones'!$S$97,'Evolució per zones'!$U$97,'Evolució per zones'!$M$97)</c:f>
              <c:numCache>
                <c:formatCode>0.00000%</c:formatCode>
                <c:ptCount val="5"/>
                <c:pt idx="0" formatCode="0.00%">
                  <c:v>2.0535672341939078E-3</c:v>
                </c:pt>
                <c:pt idx="1">
                  <c:v>8.2596972717703687E-6</c:v>
                </c:pt>
                <c:pt idx="2" formatCode="0.00%">
                  <c:v>3.4659754676666407E-3</c:v>
                </c:pt>
                <c:pt idx="3" formatCode="0.000%">
                  <c:v>0</c:v>
                </c:pt>
                <c:pt idx="4" formatCode="0.00%">
                  <c:v>3.448113872316437E-2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90-BF41-879D-FE4725A8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6"/>
        <c:holeSize val="48"/>
      </c:doughnut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7001465312332988"/>
          <c:y val="0.30786839089326651"/>
          <c:w val="0.16907932972984288"/>
          <c:h val="0.26583576738106857"/>
        </c:manualLayout>
      </c:layout>
      <c:overlay val="0"/>
      <c:txPr>
        <a:bodyPr/>
        <a:lstStyle/>
        <a:p>
          <a:pPr rtl="0">
            <a:defRPr i="1"/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>
                <a:solidFill>
                  <a:sysClr val="windowText" lastClr="000000"/>
                </a:solidFill>
              </a:rPr>
              <a:t>Quota</a:t>
            </a:r>
            <a:r>
              <a:rPr lang="en-US" sz="1600" baseline="0">
                <a:solidFill>
                  <a:sysClr val="windowText" lastClr="000000"/>
                </a:solidFill>
              </a:rPr>
              <a:t> d'ús de títols en 2020</a:t>
            </a:r>
            <a:endParaRPr lang="en-US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363831776505589"/>
          <c:y val="1.4004799124865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739364787607382E-2"/>
          <c:y val="9.8763611090388684E-2"/>
          <c:w val="0.64399094303229665"/>
          <c:h val="0.88985760705439565"/>
        </c:manualLayout>
      </c:layout>
      <c:doughnutChart>
        <c:varyColors val="1"/>
        <c:ser>
          <c:idx val="0"/>
          <c:order val="0"/>
          <c:tx>
            <c:v>Reparto de títulos en 2019</c:v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3317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D16-5C44-8F4D-7BC58980164E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16-5C44-8F4D-7BC58980164E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D16-5C44-8F4D-7BC58980164E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D16-5C44-8F4D-7BC58980164E}"/>
              </c:ext>
            </c:extLst>
          </c:dPt>
          <c:dPt>
            <c:idx val="4"/>
            <c:bubble3D val="0"/>
            <c:spPr>
              <a:solidFill>
                <a:srgbClr val="6B9C3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D16-5C44-8F4D-7BC58980164E}"/>
              </c:ext>
            </c:extLst>
          </c:dPt>
          <c:dPt>
            <c:idx val="5"/>
            <c:bubble3D val="0"/>
            <c:spPr>
              <a:solidFill>
                <a:srgbClr val="C8B3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D16-5C44-8F4D-7BC58980164E}"/>
              </c:ext>
            </c:extLst>
          </c:dPt>
          <c:dPt>
            <c:idx val="6"/>
            <c:bubble3D val="0"/>
            <c:spPr>
              <a:solidFill>
                <a:srgbClr val="C64034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D16-5C44-8F4D-7BC58980164E}"/>
              </c:ext>
            </c:extLst>
          </c:dPt>
          <c:dPt>
            <c:idx val="7"/>
            <c:bubble3D val="0"/>
            <c:spPr>
              <a:solidFill>
                <a:srgbClr val="915EB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D16-5C44-8F4D-7BC58980164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0CB7B2D-D40C-4D34-8AB7-66D8EF3BBDDA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16-5C44-8F4D-7BC58980164E}"/>
                </c:ext>
              </c:extLst>
            </c:dLbl>
            <c:dLbl>
              <c:idx val="1"/>
              <c:layout>
                <c:manualLayout>
                  <c:x val="2.7698263406122997E-2"/>
                  <c:y val="3.3935876462721212E-2"/>
                </c:manualLayout>
              </c:layout>
              <c:tx>
                <c:rich>
                  <a:bodyPr/>
                  <a:lstStyle/>
                  <a:p>
                    <a:fld id="{E1339193-B38A-4D70-A39E-8EE0B0FF711C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D16-5C44-8F4D-7BC58980164E}"/>
                </c:ext>
              </c:extLst>
            </c:dLbl>
            <c:dLbl>
              <c:idx val="3"/>
              <c:layout>
                <c:manualLayout>
                  <c:x val="-1.384913170306153E-2"/>
                  <c:y val="5.09038146940818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16-5C44-8F4D-7BC58980164E}"/>
                </c:ext>
              </c:extLst>
            </c:dLbl>
            <c:dLbl>
              <c:idx val="8"/>
              <c:layout>
                <c:manualLayout>
                  <c:x val="7.2905145676344887E-2"/>
                  <c:y val="-1.4391328941019181E-2"/>
                </c:manualLayout>
              </c:layout>
              <c:tx>
                <c:rich>
                  <a:bodyPr/>
                  <a:lstStyle/>
                  <a:p>
                    <a:fld id="{DDECE679-609E-406F-96E1-B0CA1AE5E571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E72D-49DA-899D-3B4D19B56E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('Dades generals - 2020'!$C$3:$E$3,'Dades generals - 2020'!$C$18,'Dades generals - 2020'!$G$18,'Dades generals - 2020'!$H$3:$K$3)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propietat de l' ATMV específics de línies</c:v>
                </c:pt>
                <c:pt idx="4">
                  <c:v>Títols propis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Total títols de coord.</c:v>
                </c:pt>
              </c:strCache>
            </c:strRef>
          </c:cat>
          <c:val>
            <c:numRef>
              <c:f>'Dades generals - 2020'!$C$16:$K$16</c:f>
              <c:numCache>
                <c:formatCode>#,##0</c:formatCode>
                <c:ptCount val="9"/>
                <c:pt idx="0">
                  <c:v>3414829</c:v>
                </c:pt>
                <c:pt idx="1">
                  <c:v>42494</c:v>
                </c:pt>
                <c:pt idx="2">
                  <c:v>625919</c:v>
                </c:pt>
                <c:pt idx="3">
                  <c:v>19872</c:v>
                </c:pt>
                <c:pt idx="4">
                  <c:v>228860</c:v>
                </c:pt>
                <c:pt idx="5">
                  <c:v>892246</c:v>
                </c:pt>
                <c:pt idx="6">
                  <c:v>441642</c:v>
                </c:pt>
                <c:pt idx="7">
                  <c:v>354809</c:v>
                </c:pt>
                <c:pt idx="8">
                  <c:v>48654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16-5C44-8F4D-7BC58980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2773755131652973"/>
          <c:y val="0.26841037195542011"/>
          <c:w val="0.27226244868347027"/>
          <c:h val="0.617850347176646"/>
        </c:manualLayout>
      </c:layout>
      <c:overlay val="0"/>
      <c:txPr>
        <a:bodyPr/>
        <a:lstStyle/>
        <a:p>
          <a:pPr rtl="0">
            <a:defRPr sz="1050" i="1"/>
          </a:pPr>
          <a:endParaRPr lang="es-ES"/>
        </a:p>
      </c:txPr>
    </c:legend>
    <c:plotVisOnly val="1"/>
    <c:dispBlanksAs val="zero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Etapes totals per mes en 2020</a:t>
            </a:r>
          </a:p>
        </c:rich>
      </c:tx>
      <c:layout>
        <c:manualLayout>
          <c:xMode val="edge"/>
          <c:yMode val="edge"/>
          <c:x val="0.3257230588909909"/>
          <c:y val="2.0277780081782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4327630261465"/>
          <c:y val="0.12522975016594021"/>
          <c:w val="0.86170888659362521"/>
          <c:h val="0.7183126249346814"/>
        </c:manualLayout>
      </c:layout>
      <c:barChart>
        <c:barDir val="col"/>
        <c:grouping val="clustered"/>
        <c:varyColors val="0"/>
        <c:ser>
          <c:idx val="0"/>
          <c:order val="0"/>
          <c:tx>
            <c:v>Etapas totales</c:v>
          </c:tx>
          <c:spPr>
            <a:solidFill>
              <a:schemeClr val="tx2">
                <a:lumMod val="75000"/>
              </a:schemeClr>
            </a:solidFill>
            <a:ln>
              <a:solidFill>
                <a:srgbClr val="0331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- 2020'!$M$4:$M$15</c:f>
              <c:numCache>
                <c:formatCode>#,##0</c:formatCode>
                <c:ptCount val="12"/>
                <c:pt idx="0">
                  <c:v>844090</c:v>
                </c:pt>
                <c:pt idx="1">
                  <c:v>875440</c:v>
                </c:pt>
                <c:pt idx="2">
                  <c:v>449675</c:v>
                </c:pt>
                <c:pt idx="3">
                  <c:v>87558</c:v>
                </c:pt>
                <c:pt idx="4">
                  <c:v>186910</c:v>
                </c:pt>
                <c:pt idx="5">
                  <c:v>400436</c:v>
                </c:pt>
                <c:pt idx="6">
                  <c:v>536032</c:v>
                </c:pt>
                <c:pt idx="7">
                  <c:v>416552</c:v>
                </c:pt>
                <c:pt idx="8">
                  <c:v>566227</c:v>
                </c:pt>
                <c:pt idx="9">
                  <c:v>592725</c:v>
                </c:pt>
                <c:pt idx="10">
                  <c:v>556971</c:v>
                </c:pt>
                <c:pt idx="11">
                  <c:v>556709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6-B047-94AA-4D989A16B7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679232"/>
        <c:axId val="181680768"/>
      </c:barChart>
      <c:catAx>
        <c:axId val="18167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80768"/>
        <c:crosses val="autoZero"/>
        <c:auto val="1"/>
        <c:lblAlgn val="ctr"/>
        <c:lblOffset val="100"/>
        <c:noMultiLvlLbl val="0"/>
      </c:catAx>
      <c:valAx>
        <c:axId val="181680768"/>
        <c:scaling>
          <c:orientation val="minMax"/>
          <c:max val="100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6792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>
                <a:solidFill>
                  <a:sysClr val="windowText" lastClr="000000"/>
                </a:solidFill>
              </a:rPr>
              <a:t>Etapes mensuals per tipologia de títol en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5689662779622"/>
          <c:y val="9.7803921568627467E-2"/>
          <c:w val="0.61809953032814735"/>
          <c:h val="0.74751706036745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'Dades generals - 2020'!$C$3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- 2020'!$C$4:$C$15</c:f>
              <c:numCache>
                <c:formatCode>#,##0</c:formatCode>
                <c:ptCount val="12"/>
                <c:pt idx="0">
                  <c:v>465639</c:v>
                </c:pt>
                <c:pt idx="1">
                  <c:v>454536</c:v>
                </c:pt>
                <c:pt idx="2">
                  <c:v>237143</c:v>
                </c:pt>
                <c:pt idx="3">
                  <c:v>45404</c:v>
                </c:pt>
                <c:pt idx="4">
                  <c:v>102403</c:v>
                </c:pt>
                <c:pt idx="5">
                  <c:v>240110</c:v>
                </c:pt>
                <c:pt idx="6">
                  <c:v>330856</c:v>
                </c:pt>
                <c:pt idx="7">
                  <c:v>263635</c:v>
                </c:pt>
                <c:pt idx="8">
                  <c:v>334321</c:v>
                </c:pt>
                <c:pt idx="9">
                  <c:v>318403</c:v>
                </c:pt>
                <c:pt idx="10">
                  <c:v>299081</c:v>
                </c:pt>
                <c:pt idx="11">
                  <c:v>323298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2-CB4E-B03C-72DAACA53AFC}"/>
            </c:ext>
          </c:extLst>
        </c:ser>
        <c:ser>
          <c:idx val="1"/>
          <c:order val="1"/>
          <c:tx>
            <c:strRef>
              <c:f>'Dades generals - 2020'!$D$3</c:f>
              <c:strCache>
                <c:ptCount val="1"/>
                <c:pt idx="0">
                  <c:v>Reduït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- 2020'!$D$4:$D$15</c:f>
              <c:numCache>
                <c:formatCode>#,##0</c:formatCode>
                <c:ptCount val="12"/>
                <c:pt idx="0">
                  <c:v>7069</c:v>
                </c:pt>
                <c:pt idx="1">
                  <c:v>7534</c:v>
                </c:pt>
                <c:pt idx="2">
                  <c:v>3367</c:v>
                </c:pt>
                <c:pt idx="3">
                  <c:v>96</c:v>
                </c:pt>
                <c:pt idx="4">
                  <c:v>292</c:v>
                </c:pt>
                <c:pt idx="5">
                  <c:v>1228</c:v>
                </c:pt>
                <c:pt idx="6">
                  <c:v>2941</c:v>
                </c:pt>
                <c:pt idx="7">
                  <c:v>2505</c:v>
                </c:pt>
                <c:pt idx="8">
                  <c:v>3789</c:v>
                </c:pt>
                <c:pt idx="9">
                  <c:v>6395</c:v>
                </c:pt>
                <c:pt idx="10">
                  <c:v>3307</c:v>
                </c:pt>
                <c:pt idx="11">
                  <c:v>3971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2-CB4E-B03C-72DAACA53AFC}"/>
            </c:ext>
          </c:extLst>
        </c:ser>
        <c:ser>
          <c:idx val="2"/>
          <c:order val="2"/>
          <c:tx>
            <c:strRef>
              <c:f>'Dades generals - 2020'!$E$3</c:f>
              <c:strCache>
                <c:ptCount val="1"/>
                <c:pt idx="0">
                  <c:v>+65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- 2020'!$E$4:$E$15</c:f>
              <c:numCache>
                <c:formatCode>#,##0</c:formatCode>
                <c:ptCount val="12"/>
                <c:pt idx="0">
                  <c:v>107325</c:v>
                </c:pt>
                <c:pt idx="1">
                  <c:v>111044</c:v>
                </c:pt>
                <c:pt idx="2">
                  <c:v>48571</c:v>
                </c:pt>
                <c:pt idx="3">
                  <c:v>4416</c:v>
                </c:pt>
                <c:pt idx="4">
                  <c:v>14803</c:v>
                </c:pt>
                <c:pt idx="5">
                  <c:v>41957</c:v>
                </c:pt>
                <c:pt idx="6">
                  <c:v>54562</c:v>
                </c:pt>
                <c:pt idx="7">
                  <c:v>40295</c:v>
                </c:pt>
                <c:pt idx="8">
                  <c:v>53133</c:v>
                </c:pt>
                <c:pt idx="9">
                  <c:v>56467</c:v>
                </c:pt>
                <c:pt idx="10">
                  <c:v>46559</c:v>
                </c:pt>
                <c:pt idx="11">
                  <c:v>46787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2-CB4E-B03C-72DAACA53AFC}"/>
            </c:ext>
          </c:extLst>
        </c:ser>
        <c:ser>
          <c:idx val="3"/>
          <c:order val="3"/>
          <c:tx>
            <c:strRef>
              <c:f>'Dades generals - 2020'!$C$18:$F$18</c:f>
              <c:strCache>
                <c:ptCount val="1"/>
                <c:pt idx="0">
                  <c:v>Títols propietat de l' ATMV específics de línies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- 2020'!$F$4:$F$15</c:f>
              <c:numCache>
                <c:formatCode>#,##0</c:formatCode>
                <c:ptCount val="12"/>
                <c:pt idx="0">
                  <c:v>2578</c:v>
                </c:pt>
                <c:pt idx="1">
                  <c:v>2821</c:v>
                </c:pt>
                <c:pt idx="2">
                  <c:v>1269</c:v>
                </c:pt>
                <c:pt idx="3">
                  <c:v>289</c:v>
                </c:pt>
                <c:pt idx="4">
                  <c:v>661</c:v>
                </c:pt>
                <c:pt idx="5">
                  <c:v>1395</c:v>
                </c:pt>
                <c:pt idx="6">
                  <c:v>1810</c:v>
                </c:pt>
                <c:pt idx="7">
                  <c:v>459</c:v>
                </c:pt>
                <c:pt idx="8">
                  <c:v>2027</c:v>
                </c:pt>
                <c:pt idx="9">
                  <c:v>2308</c:v>
                </c:pt>
                <c:pt idx="10">
                  <c:v>2302</c:v>
                </c:pt>
                <c:pt idx="11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2-CB4E-B03C-72DAACA53AFC}"/>
            </c:ext>
          </c:extLst>
        </c:ser>
        <c:ser>
          <c:idx val="7"/>
          <c:order val="4"/>
          <c:tx>
            <c:strRef>
              <c:f>'Dades generals - 2020'!$G$2:$G$3</c:f>
              <c:strCache>
                <c:ptCount val="2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</c:spPr>
          <c:invertIfNegative val="0"/>
          <c:val>
            <c:numRef>
              <c:f>'Dades generals - 2020'!$G$4:$G$15</c:f>
              <c:numCache>
                <c:formatCode>#,##0</c:formatCode>
                <c:ptCount val="12"/>
                <c:pt idx="0">
                  <c:v>30185</c:v>
                </c:pt>
                <c:pt idx="1">
                  <c:v>34799</c:v>
                </c:pt>
                <c:pt idx="2">
                  <c:v>17257</c:v>
                </c:pt>
                <c:pt idx="3">
                  <c:v>3008</c:v>
                </c:pt>
                <c:pt idx="4">
                  <c:v>5501</c:v>
                </c:pt>
                <c:pt idx="5">
                  <c:v>10925</c:v>
                </c:pt>
                <c:pt idx="6">
                  <c:v>16181</c:v>
                </c:pt>
                <c:pt idx="7">
                  <c:v>13510</c:v>
                </c:pt>
                <c:pt idx="8">
                  <c:v>20990</c:v>
                </c:pt>
                <c:pt idx="9">
                  <c:v>27524</c:v>
                </c:pt>
                <c:pt idx="10">
                  <c:v>26481</c:v>
                </c:pt>
                <c:pt idx="11">
                  <c:v>22499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92-CB4E-B03C-72DAACA53AFC}"/>
            </c:ext>
          </c:extLst>
        </c:ser>
        <c:ser>
          <c:idx val="4"/>
          <c:order val="5"/>
          <c:tx>
            <c:strRef>
              <c:f>'Dades generals - 2020'!$H$3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- 2020'!$H$4:$H$15</c:f>
              <c:numCache>
                <c:formatCode>#,##0</c:formatCode>
                <c:ptCount val="12"/>
                <c:pt idx="0">
                  <c:v>119161</c:v>
                </c:pt>
                <c:pt idx="1">
                  <c:v>125742</c:v>
                </c:pt>
                <c:pt idx="2">
                  <c:v>74332</c:v>
                </c:pt>
                <c:pt idx="3">
                  <c:v>21667</c:v>
                </c:pt>
                <c:pt idx="4">
                  <c:v>36773</c:v>
                </c:pt>
                <c:pt idx="5">
                  <c:v>59692</c:v>
                </c:pt>
                <c:pt idx="6">
                  <c:v>71572</c:v>
                </c:pt>
                <c:pt idx="7">
                  <c:v>53127</c:v>
                </c:pt>
                <c:pt idx="8">
                  <c:v>77825</c:v>
                </c:pt>
                <c:pt idx="9">
                  <c:v>87649</c:v>
                </c:pt>
                <c:pt idx="10">
                  <c:v>85956</c:v>
                </c:pt>
                <c:pt idx="11">
                  <c:v>78750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92-CB4E-B03C-72DAACA53AFC}"/>
            </c:ext>
          </c:extLst>
        </c:ser>
        <c:ser>
          <c:idx val="5"/>
          <c:order val="6"/>
          <c:tx>
            <c:strRef>
              <c:f>'Dades generals - 2020'!$I$3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- 2020'!$I$4:$I$15</c:f>
              <c:numCache>
                <c:formatCode>#,##0</c:formatCode>
                <c:ptCount val="12"/>
                <c:pt idx="0">
                  <c:v>78671</c:v>
                </c:pt>
                <c:pt idx="1">
                  <c:v>103983</c:v>
                </c:pt>
                <c:pt idx="2">
                  <c:v>46692</c:v>
                </c:pt>
                <c:pt idx="3">
                  <c:v>2354</c:v>
                </c:pt>
                <c:pt idx="4">
                  <c:v>4952</c:v>
                </c:pt>
                <c:pt idx="5">
                  <c:v>11574</c:v>
                </c:pt>
                <c:pt idx="6">
                  <c:v>15851</c:v>
                </c:pt>
                <c:pt idx="7">
                  <c:v>11224</c:v>
                </c:pt>
                <c:pt idx="8">
                  <c:v>31956</c:v>
                </c:pt>
                <c:pt idx="9">
                  <c:v>48928</c:v>
                </c:pt>
                <c:pt idx="10">
                  <c:v>48511</c:v>
                </c:pt>
                <c:pt idx="11">
                  <c:v>36946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92-CB4E-B03C-72DAACA53AFC}"/>
            </c:ext>
          </c:extLst>
        </c:ser>
        <c:ser>
          <c:idx val="6"/>
          <c:order val="7"/>
          <c:tx>
            <c:strRef>
              <c:f>'Dades generals - 2020'!$J$3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cat>
            <c:strRef>
              <c:f>'Dades generals - 2020'!$B$4:$B$15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- 2020'!$J$4:$J$15</c:f>
              <c:numCache>
                <c:formatCode>#,##0</c:formatCode>
                <c:ptCount val="12"/>
                <c:pt idx="0">
                  <c:v>33462</c:v>
                </c:pt>
                <c:pt idx="1">
                  <c:v>34981</c:v>
                </c:pt>
                <c:pt idx="2">
                  <c:v>21044</c:v>
                </c:pt>
                <c:pt idx="3">
                  <c:v>8472</c:v>
                </c:pt>
                <c:pt idx="4">
                  <c:v>16403</c:v>
                </c:pt>
                <c:pt idx="5">
                  <c:v>27642</c:v>
                </c:pt>
                <c:pt idx="6">
                  <c:v>36497</c:v>
                </c:pt>
                <c:pt idx="7">
                  <c:v>27113</c:v>
                </c:pt>
                <c:pt idx="8">
                  <c:v>36362</c:v>
                </c:pt>
                <c:pt idx="9">
                  <c:v>38575</c:v>
                </c:pt>
                <c:pt idx="10">
                  <c:v>38073</c:v>
                </c:pt>
                <c:pt idx="11">
                  <c:v>36185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92-CB4E-B03C-72DAACA53AFC}"/>
            </c:ext>
          </c:extLst>
        </c:ser>
        <c:ser>
          <c:idx val="8"/>
          <c:order val="8"/>
          <c:tx>
            <c:strRef>
              <c:f>'Dades generals - 2020'!$K$3</c:f>
              <c:strCache>
                <c:ptCount val="1"/>
                <c:pt idx="0">
                  <c:v>Total títols de coord.</c:v>
                </c:pt>
              </c:strCache>
            </c:strRef>
          </c:tx>
          <c:invertIfNegative val="0"/>
          <c:val>
            <c:numRef>
              <c:f>'Dades generals - 2020'!$K$4:$K$15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1852</c:v>
                </c:pt>
                <c:pt idx="4">
                  <c:v>5122</c:v>
                </c:pt>
                <c:pt idx="5">
                  <c:v>5913</c:v>
                </c:pt>
                <c:pt idx="6">
                  <c:v>5762</c:v>
                </c:pt>
                <c:pt idx="7">
                  <c:v>4684</c:v>
                </c:pt>
                <c:pt idx="8">
                  <c:v>5824</c:v>
                </c:pt>
                <c:pt idx="9">
                  <c:v>6476</c:v>
                </c:pt>
                <c:pt idx="10">
                  <c:v>6701</c:v>
                </c:pt>
                <c:pt idx="11">
                  <c:v>6320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8-4594-BBE6-2E44763EB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1721728"/>
        <c:axId val="181735808"/>
      </c:barChart>
      <c:catAx>
        <c:axId val="1817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735808"/>
        <c:crosses val="autoZero"/>
        <c:auto val="1"/>
        <c:lblAlgn val="ctr"/>
        <c:lblOffset val="100"/>
        <c:noMultiLvlLbl val="0"/>
      </c:catAx>
      <c:valAx>
        <c:axId val="181735808"/>
        <c:scaling>
          <c:orientation val="minMax"/>
          <c:max val="1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172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5462015887624"/>
          <c:y val="0.15035107611548557"/>
          <c:w val="0.25698330051062457"/>
          <c:h val="0.71772892388451448"/>
        </c:manualLayout>
      </c:layout>
      <c:overlay val="0"/>
      <c:txPr>
        <a:bodyPr/>
        <a:lstStyle/>
        <a:p>
          <a:pPr>
            <a:defRPr sz="1050" i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Distribució total de les etapes per operadors en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93884514435691"/>
          <c:y val="0.1119336181976682"/>
          <c:w val="0.55895958005249369"/>
          <c:h val="0.84371240653446444"/>
        </c:manualLayout>
      </c:layout>
      <c:doughnutChart>
        <c:varyColors val="1"/>
        <c:ser>
          <c:idx val="0"/>
          <c:order val="0"/>
          <c:tx>
            <c:v>Distribución por operadores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rgbClr val="C64034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FA2-BD4B-B062-EB412411F9DA}"/>
              </c:ext>
            </c:extLst>
          </c:dPt>
          <c:dPt>
            <c:idx val="1"/>
            <c:bubble3D val="0"/>
            <c:spPr>
              <a:solidFill>
                <a:srgbClr val="C8B3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A2-BD4B-B062-EB412411F9DA}"/>
              </c:ext>
            </c:extLst>
          </c:dPt>
          <c:dPt>
            <c:idx val="2"/>
            <c:bubble3D val="0"/>
            <c:spPr>
              <a:solidFill>
                <a:srgbClr val="6B9C3C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FA2-BD4B-B062-EB412411F9DA}"/>
              </c:ext>
            </c:extLst>
          </c:dPt>
          <c:dPt>
            <c:idx val="3"/>
            <c:bubble3D val="0"/>
            <c:spPr>
              <a:solidFill>
                <a:srgbClr val="915EB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A2-BD4B-B062-EB412411F9DA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FA2-BD4B-B062-EB412411F9DA}"/>
              </c:ext>
            </c:extLst>
          </c:dPt>
          <c:dPt>
            <c:idx val="5"/>
            <c:bubble3D val="0"/>
            <c:spPr>
              <a:solidFill>
                <a:srgbClr val="03317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A2-BD4B-B062-EB412411F9DA}"/>
              </c:ext>
            </c:extLst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FA2-BD4B-B062-EB412411F9DA}"/>
              </c:ext>
            </c:extLst>
          </c:dPt>
          <c:dLbls>
            <c:dLbl>
              <c:idx val="3"/>
              <c:layout>
                <c:manualLayout>
                  <c:x val="5.0000000000000114E-3"/>
                  <c:y val="-2.5157425809453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A2-BD4B-B062-EB412411F9DA}"/>
                </c:ext>
              </c:extLst>
            </c:dLbl>
            <c:dLbl>
              <c:idx val="4"/>
              <c:layout>
                <c:manualLayout>
                  <c:x val="-6.1666666666666731E-2"/>
                  <c:y val="5.2830178214197353E-2"/>
                </c:manualLayout>
              </c:layout>
              <c:tx>
                <c:rich>
                  <a:bodyPr/>
                  <a:lstStyle/>
                  <a:p>
                    <a:fld id="{B955C198-55D9-43C7-A6D2-C902D2141980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FA2-BD4B-B062-EB412411F9DA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A2-BD4B-B062-EB412411F9DA}"/>
                </c:ext>
              </c:extLst>
            </c:dLbl>
            <c:dLbl>
              <c:idx val="6"/>
              <c:layout>
                <c:manualLayout>
                  <c:x val="3.0000000000000002E-2"/>
                  <c:y val="-3.270439603736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A2-BD4B-B062-EB412411F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('Dades per operadors'!$B$5,'Dades per operadors'!$B$18,'Dades per operadors'!$B$31,'Dades per operadors'!$B$44,'Dades per operadors'!$B$57,'Dades per operadors'!$B$70,'Dades per operadors'!$B$83)</c:f>
              <c:strCache>
                <c:ptCount val="7"/>
                <c:pt idx="0">
                  <c:v>AUVACA</c:v>
                </c:pt>
                <c:pt idx="1">
                  <c:v>EDETANIA BUS</c:v>
                </c:pt>
                <c:pt idx="2">
                  <c:v>AVSA</c:v>
                </c:pt>
                <c:pt idx="3">
                  <c:v>AUTOBUSES BUÑOL</c:v>
                </c:pt>
                <c:pt idx="4">
                  <c:v>AUTOCARES HERCA</c:v>
                </c:pt>
                <c:pt idx="5">
                  <c:v>FERNANBÚS</c:v>
                </c:pt>
                <c:pt idx="6">
                  <c:v>URBETUR</c:v>
                </c:pt>
              </c:strCache>
            </c:strRef>
          </c:cat>
          <c:val>
            <c:numRef>
              <c:f>('Dades per operadors'!$Y$17,'Dades per operadors'!$Y$30,'Dades per operadors'!$Y$43,'Dades per operadors'!$Y$56,'Dades per operadors'!$Y$69,'Dades per operadors'!$Y$82,'Dades per operadors'!$Y$95)</c:f>
              <c:numCache>
                <c:formatCode>0.00%</c:formatCode>
                <c:ptCount val="7"/>
                <c:pt idx="0">
                  <c:v>0.19725191845880718</c:v>
                </c:pt>
                <c:pt idx="1">
                  <c:v>0.13475238185465435</c:v>
                </c:pt>
                <c:pt idx="2">
                  <c:v>0.11916975940487616</c:v>
                </c:pt>
                <c:pt idx="3">
                  <c:v>2.4176988380091691E-2</c:v>
                </c:pt>
                <c:pt idx="4">
                  <c:v>1.5170385504154086E-2</c:v>
                </c:pt>
                <c:pt idx="5">
                  <c:v>0.5058359867036285</c:v>
                </c:pt>
                <c:pt idx="6">
                  <c:v>3.6425796937880244E-3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A2-BD4B-B062-EB412411F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7117073490814037"/>
          <c:y val="0.36719626393042776"/>
          <c:w val="0.2021625984251969"/>
          <c:h val="0.33962948715996893"/>
        </c:manualLayout>
      </c:layout>
      <c:overlay val="0"/>
      <c:txPr>
        <a:bodyPr/>
        <a:lstStyle/>
        <a:p>
          <a:pPr rtl="0">
            <a:defRPr sz="1050" i="1"/>
          </a:pPr>
          <a:endParaRPr lang="es-ES"/>
        </a:p>
      </c:txPr>
    </c:legend>
    <c:plotVisOnly val="1"/>
    <c:dispBlanksAs val="zero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Distribució per operadors</a:t>
            </a:r>
            <a:r>
              <a:rPr lang="es-ES" sz="1600" baseline="0"/>
              <a:t> de l' ús de cada títol en 2020</a:t>
            </a:r>
            <a:endParaRPr lang="es-E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007769028871398E-2"/>
          <c:y val="6.4067582645286933E-2"/>
          <c:w val="0.75077469816273279"/>
          <c:h val="0.83637961044343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'Dades per operadors'!$B$5:$B$17</c:f>
              <c:strCache>
                <c:ptCount val="1"/>
                <c:pt idx="0">
                  <c:v>AUVACA</c:v>
                </c:pt>
              </c:strCache>
            </c:strRef>
          </c:tx>
          <c:spPr>
            <a:solidFill>
              <a:srgbClr val="C64034"/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operadors'!$D$17,'Dades per operadors'!$F$17,'Dades per operadors'!$H$17,'Dades per operadors'!$J$17,'Dades per operadors'!$L$17,'Dades per operadors'!$N$17,'Dades per operadors'!$P$17,'Dades per operadors'!$R$17,'Dades per operadors'!$T$17)</c:f>
              <c:numCache>
                <c:formatCode>#,##0</c:formatCode>
                <c:ptCount val="9"/>
                <c:pt idx="0">
                  <c:v>722754</c:v>
                </c:pt>
                <c:pt idx="1">
                  <c:v>0</c:v>
                </c:pt>
                <c:pt idx="2">
                  <c:v>126091</c:v>
                </c:pt>
                <c:pt idx="3">
                  <c:v>10292</c:v>
                </c:pt>
                <c:pt idx="4">
                  <c:v>0</c:v>
                </c:pt>
                <c:pt idx="5">
                  <c:v>156462</c:v>
                </c:pt>
                <c:pt idx="6">
                  <c:v>70118</c:v>
                </c:pt>
                <c:pt idx="7">
                  <c:v>103246</c:v>
                </c:pt>
                <c:pt idx="8">
                  <c:v>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0-9347-AFB0-7EA33684E656}"/>
            </c:ext>
          </c:extLst>
        </c:ser>
        <c:ser>
          <c:idx val="1"/>
          <c:order val="1"/>
          <c:tx>
            <c:strRef>
              <c:f>'Dades per operadors'!$B$18:$B$30</c:f>
              <c:strCache>
                <c:ptCount val="1"/>
                <c:pt idx="0">
                  <c:v>EDETANIA BUS</c:v>
                </c:pt>
              </c:strCache>
            </c:strRef>
          </c:tx>
          <c:spPr>
            <a:solidFill>
              <a:srgbClr val="C8B300"/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operadors'!$D$30,'Dades per operadors'!$F$30,'Dades per operadors'!$H$30,'Dades per operadors'!$J$30,'Dades per operadors'!$L$30,'Dades per operadors'!$N$30,'Dades per operadors'!$P$30,'Dades per operadors'!$R$30,'Dades per operadors'!$T$30)</c:f>
              <c:numCache>
                <c:formatCode>#,##0</c:formatCode>
                <c:ptCount val="9"/>
                <c:pt idx="0">
                  <c:v>479913</c:v>
                </c:pt>
                <c:pt idx="1">
                  <c:v>0</c:v>
                </c:pt>
                <c:pt idx="2">
                  <c:v>98138</c:v>
                </c:pt>
                <c:pt idx="3">
                  <c:v>5729</c:v>
                </c:pt>
                <c:pt idx="4">
                  <c:v>3434</c:v>
                </c:pt>
                <c:pt idx="5">
                  <c:v>136369</c:v>
                </c:pt>
                <c:pt idx="6">
                  <c:v>52857</c:v>
                </c:pt>
                <c:pt idx="7">
                  <c:v>37128</c:v>
                </c:pt>
                <c:pt idx="8">
                  <c:v>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0-9347-AFB0-7EA33684E656}"/>
            </c:ext>
          </c:extLst>
        </c:ser>
        <c:ser>
          <c:idx val="2"/>
          <c:order val="2"/>
          <c:tx>
            <c:strRef>
              <c:f>'Dades per operadors'!$B$31:$B$43</c:f>
              <c:strCache>
                <c:ptCount val="1"/>
                <c:pt idx="0">
                  <c:v>AVSA</c:v>
                </c:pt>
              </c:strCache>
            </c:strRef>
          </c:tx>
          <c:spPr>
            <a:solidFill>
              <a:srgbClr val="6B9C3C"/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operadors'!$D$43,'Dades per operadors'!$F$43,'Dades per operadors'!$H$43,'Dades per operadors'!$J$43,'Dades per operadors'!$L$43,'Dades per operadors'!$N$43,'Dades per operadors'!$P$43,'Dades per operadors'!$R$43,'Dades per operadors'!$T$43)</c:f>
              <c:numCache>
                <c:formatCode>#,##0</c:formatCode>
                <c:ptCount val="9"/>
                <c:pt idx="0">
                  <c:v>326288</c:v>
                </c:pt>
                <c:pt idx="1">
                  <c:v>0</c:v>
                </c:pt>
                <c:pt idx="2">
                  <c:v>59916</c:v>
                </c:pt>
                <c:pt idx="3">
                  <c:v>0</c:v>
                </c:pt>
                <c:pt idx="4">
                  <c:v>216615</c:v>
                </c:pt>
                <c:pt idx="5">
                  <c:v>58226</c:v>
                </c:pt>
                <c:pt idx="6">
                  <c:v>43713</c:v>
                </c:pt>
                <c:pt idx="7">
                  <c:v>8656</c:v>
                </c:pt>
                <c:pt idx="8">
                  <c:v>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0-9347-AFB0-7EA33684E656}"/>
            </c:ext>
          </c:extLst>
        </c:ser>
        <c:ser>
          <c:idx val="3"/>
          <c:order val="3"/>
          <c:tx>
            <c:strRef>
              <c:f>'Dades per operadors'!$B$44:$B$56</c:f>
              <c:strCache>
                <c:ptCount val="1"/>
                <c:pt idx="0">
                  <c:v>AUTOBUSES BUÑOL</c:v>
                </c:pt>
              </c:strCache>
            </c:strRef>
          </c:tx>
          <c:spPr>
            <a:solidFill>
              <a:srgbClr val="915EB1"/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operadors'!$D$56,'Dades per operadors'!$F$56,'Dades per operadors'!$H$56,'Dades per operadors'!$J$56,'Dades per operadors'!$L$56,'Dades per operadors'!$N$56,'Dades per operadors'!$P$56,'Dades per operadors'!$R$56,'Dades per operadors'!$T$56)</c:f>
              <c:numCache>
                <c:formatCode>#,##0</c:formatCode>
                <c:ptCount val="9"/>
                <c:pt idx="0">
                  <c:v>79822</c:v>
                </c:pt>
                <c:pt idx="1">
                  <c:v>36972</c:v>
                </c:pt>
                <c:pt idx="2">
                  <c:v>16437</c:v>
                </c:pt>
                <c:pt idx="3">
                  <c:v>0</c:v>
                </c:pt>
                <c:pt idx="4">
                  <c:v>8811</c:v>
                </c:pt>
                <c:pt idx="5">
                  <c:v>2602</c:v>
                </c:pt>
                <c:pt idx="6">
                  <c:v>1973</c:v>
                </c:pt>
                <c:pt idx="7">
                  <c:v>106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F0-9347-AFB0-7EA33684E656}"/>
            </c:ext>
          </c:extLst>
        </c:ser>
        <c:ser>
          <c:idx val="4"/>
          <c:order val="4"/>
          <c:tx>
            <c:strRef>
              <c:f>'Dades per operadors'!$B$57:$B$69</c:f>
              <c:strCache>
                <c:ptCount val="1"/>
                <c:pt idx="0">
                  <c:v>AUTOCARES HERCA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operadors'!$D$69,'Dades per operadors'!$F$69,'Dades per operadors'!$H$69,'Dades per operadors'!$J$69,'Dades per operadors'!$L$69,'Dades per operadors'!$N$17,'Dades per operadors'!$P$69,'Dades per operadors'!$R$69,'Dades per operadors'!$T$69)</c:f>
              <c:numCache>
                <c:formatCode>#,##0</c:formatCode>
                <c:ptCount val="9"/>
                <c:pt idx="0">
                  <c:v>57942</c:v>
                </c:pt>
                <c:pt idx="1">
                  <c:v>5522</c:v>
                </c:pt>
                <c:pt idx="2">
                  <c:v>7661</c:v>
                </c:pt>
                <c:pt idx="3">
                  <c:v>0</c:v>
                </c:pt>
                <c:pt idx="4">
                  <c:v>0</c:v>
                </c:pt>
                <c:pt idx="5">
                  <c:v>156462</c:v>
                </c:pt>
                <c:pt idx="6">
                  <c:v>3894</c:v>
                </c:pt>
                <c:pt idx="7">
                  <c:v>4662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F0-9347-AFB0-7EA33684E656}"/>
            </c:ext>
          </c:extLst>
        </c:ser>
        <c:ser>
          <c:idx val="5"/>
          <c:order val="5"/>
          <c:tx>
            <c:strRef>
              <c:f>'Dades per operadors'!$B$70:$B$82</c:f>
              <c:strCache>
                <c:ptCount val="1"/>
                <c:pt idx="0">
                  <c:v>FERNANBÚS</c:v>
                </c:pt>
              </c:strCache>
            </c:strRef>
          </c:tx>
          <c:spPr>
            <a:solidFill>
              <a:srgbClr val="033171"/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operadors'!$D$82,'Dades per operadors'!$F$82,'Dades per operadors'!$H$82,'Dades per operadors'!$J$82,'Dades per operadors'!$L$82,'Dades per operadors'!$N$82,'Dades per operadors'!$P$82,'Dades per operadors'!$R$82,'Dades per operadors'!$T$82)</c:f>
              <c:numCache>
                <c:formatCode>#,##0</c:formatCode>
                <c:ptCount val="9"/>
                <c:pt idx="0">
                  <c:v>1736422</c:v>
                </c:pt>
                <c:pt idx="1">
                  <c:v>0</c:v>
                </c:pt>
                <c:pt idx="2">
                  <c:v>314210</c:v>
                </c:pt>
                <c:pt idx="3">
                  <c:v>3851</c:v>
                </c:pt>
                <c:pt idx="4">
                  <c:v>0</c:v>
                </c:pt>
                <c:pt idx="5">
                  <c:v>522227</c:v>
                </c:pt>
                <c:pt idx="6">
                  <c:v>266121</c:v>
                </c:pt>
                <c:pt idx="7">
                  <c:v>201011</c:v>
                </c:pt>
                <c:pt idx="8">
                  <c:v>26241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F0-9347-AFB0-7EA33684E656}"/>
            </c:ext>
          </c:extLst>
        </c:ser>
        <c:ser>
          <c:idx val="6"/>
          <c:order val="6"/>
          <c:tx>
            <c:strRef>
              <c:f>'Dades per operadors'!$B$83:$B$95</c:f>
              <c:strCache>
                <c:ptCount val="1"/>
                <c:pt idx="0">
                  <c:v>URBETUR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('Dades per operadors'!$D$4,'Dades per operadors'!$F$4,'Dades per operadors'!$H$4,'Dades per operadors'!$J$3,'Dades per operadors'!$L$3,'Dades per operadors'!$N$4,'Dades per operadors'!$P$4,'Dades per operadors'!$R$4,'Dades per operadors'!$T$4)</c:f>
              <c:strCache>
                <c:ptCount val="9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 ATMV</c:v>
                </c:pt>
                <c:pt idx="4">
                  <c:v>Títols prop. d'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  <c:pt idx="8">
                  <c:v>Bo Sanitari</c:v>
                </c:pt>
              </c:strCache>
            </c:strRef>
          </c:cat>
          <c:val>
            <c:numRef>
              <c:f>('Dades per operadors'!$D$95,'Dades per operadors'!$F$95,'Dades per operadors'!$H$95,'Dades per operadors'!$J$95,'Dades per operadors'!$L$95,'Dades per operadors'!$N$95,'Dades per operadors'!$P$95,'Dades per operadors'!$R$95,'Dades per operadors'!$T$95)</c:f>
              <c:numCache>
                <c:formatCode>#,##0</c:formatCode>
                <c:ptCount val="9"/>
                <c:pt idx="0">
                  <c:v>11688</c:v>
                </c:pt>
                <c:pt idx="1">
                  <c:v>0</c:v>
                </c:pt>
                <c:pt idx="2">
                  <c:v>3466</c:v>
                </c:pt>
                <c:pt idx="3">
                  <c:v>0</c:v>
                </c:pt>
                <c:pt idx="4">
                  <c:v>0</c:v>
                </c:pt>
                <c:pt idx="5">
                  <c:v>3987</c:v>
                </c:pt>
                <c:pt idx="6">
                  <c:v>2966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F0-9347-AFB0-7EA33684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402432"/>
        <c:axId val="182477952"/>
      </c:barChart>
      <c:barChart>
        <c:barDir val="col"/>
        <c:grouping val="stacked"/>
        <c:varyColors val="0"/>
        <c:ser>
          <c:idx val="7"/>
          <c:order val="7"/>
          <c:tx>
            <c:v>TOTAL</c:v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3585440438235752E-3"/>
                  <c:y val="-0.415462856971655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0-9347-AFB0-7EA33684E656}"/>
                </c:ext>
              </c:extLst>
            </c:dLbl>
            <c:dLbl>
              <c:idx val="1"/>
              <c:layout>
                <c:manualLayout>
                  <c:x val="2.4444162063398922E-17"/>
                  <c:y val="-2.65228728999968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F0-9347-AFB0-7EA33684E656}"/>
                </c:ext>
              </c:extLst>
            </c:dLbl>
            <c:dLbl>
              <c:idx val="2"/>
              <c:layout>
                <c:manualLayout>
                  <c:x val="1.2306289793162881E-3"/>
                  <c:y val="-0.103585575049538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0-9347-AFB0-7EA33684E656}"/>
                </c:ext>
              </c:extLst>
            </c:dLbl>
            <c:dLbl>
              <c:idx val="3"/>
              <c:layout>
                <c:manualLayout>
                  <c:x val="-1.3333333333333361E-3"/>
                  <c:y val="-1.9778252414804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0-9347-AFB0-7EA33684E656}"/>
                </c:ext>
              </c:extLst>
            </c:dLbl>
            <c:dLbl>
              <c:idx val="4"/>
              <c:layout>
                <c:manualLayout>
                  <c:x val="-1.201708604195396E-4"/>
                  <c:y val="-3.98161310917217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0-9347-AFB0-7EA33684E656}"/>
                </c:ext>
              </c:extLst>
            </c:dLbl>
            <c:dLbl>
              <c:idx val="5"/>
              <c:layout>
                <c:manualLayout>
                  <c:x val="-1.1357889554900703E-3"/>
                  <c:y val="-0.15212142570830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0-9347-AFB0-7EA33684E656}"/>
                </c:ext>
              </c:extLst>
            </c:dLbl>
            <c:dLbl>
              <c:idx val="6"/>
              <c:layout>
                <c:manualLayout>
                  <c:x val="-1.2655129503836501E-3"/>
                  <c:y val="-8.6820098271163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0-9347-AFB0-7EA33684E656}"/>
                </c:ext>
              </c:extLst>
            </c:dLbl>
            <c:dLbl>
              <c:idx val="7"/>
              <c:layout>
                <c:manualLayout>
                  <c:x val="1.1103761790540881E-3"/>
                  <c:y val="-4.98028532937164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0-9347-AFB0-7EA33684E656}"/>
                </c:ext>
              </c:extLst>
            </c:dLbl>
            <c:dLbl>
              <c:idx val="8"/>
              <c:layout>
                <c:manualLayout>
                  <c:x val="-1.0890704406473332E-3"/>
                  <c:y val="-3.5449515900085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7-46A5-8F73-F1F7D38D4AF5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'Dades generals - 2020'!$C$16:$K$16</c:f>
              <c:numCache>
                <c:formatCode>#,##0</c:formatCode>
                <c:ptCount val="9"/>
                <c:pt idx="0">
                  <c:v>3414829</c:v>
                </c:pt>
                <c:pt idx="1">
                  <c:v>42494</c:v>
                </c:pt>
                <c:pt idx="2">
                  <c:v>625919</c:v>
                </c:pt>
                <c:pt idx="3">
                  <c:v>19872</c:v>
                </c:pt>
                <c:pt idx="4">
                  <c:v>228860</c:v>
                </c:pt>
                <c:pt idx="5">
                  <c:v>892246</c:v>
                </c:pt>
                <c:pt idx="6">
                  <c:v>441642</c:v>
                </c:pt>
                <c:pt idx="7">
                  <c:v>354809</c:v>
                </c:pt>
                <c:pt idx="8">
                  <c:v>48654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F0-9347-AFB0-7EA33684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493568"/>
        <c:axId val="182479488"/>
      </c:barChart>
      <c:catAx>
        <c:axId val="18240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50" b="1"/>
            </a:pPr>
            <a:endParaRPr lang="es-ES"/>
          </a:p>
        </c:txPr>
        <c:crossAx val="182477952"/>
        <c:crosses val="autoZero"/>
        <c:auto val="1"/>
        <c:lblAlgn val="ctr"/>
        <c:lblOffset val="100"/>
        <c:tickLblSkip val="1"/>
        <c:noMultiLvlLbl val="0"/>
      </c:catAx>
      <c:valAx>
        <c:axId val="182477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82402432"/>
        <c:crosses val="autoZero"/>
        <c:crossBetween val="between"/>
        <c:majorUnit val="500000"/>
      </c:valAx>
      <c:valAx>
        <c:axId val="18247948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182493568"/>
        <c:crosses val="max"/>
        <c:crossBetween val="between"/>
      </c:valAx>
      <c:catAx>
        <c:axId val="182493568"/>
        <c:scaling>
          <c:orientation val="minMax"/>
        </c:scaling>
        <c:delete val="1"/>
        <c:axPos val="b"/>
        <c:majorTickMark val="out"/>
        <c:minorTickMark val="none"/>
        <c:tickLblPos val="none"/>
        <c:crossAx val="1824794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8556032545931842"/>
          <c:y val="0.3627469157448468"/>
          <c:w val="0.13639674540682498"/>
          <c:h val="0.33968325416812778"/>
        </c:manualLayout>
      </c:layout>
      <c:overlay val="0"/>
      <c:txPr>
        <a:bodyPr/>
        <a:lstStyle/>
        <a:p>
          <a:pPr>
            <a:defRPr sz="1050" i="1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50"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Etapes</a:t>
            </a:r>
            <a:r>
              <a:rPr lang="es-ES" sz="1600" baseline="0"/>
              <a:t> mensuals per operador en 2020</a:t>
            </a:r>
            <a:endParaRPr lang="es-E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661103879886227E-2"/>
          <c:y val="6.1788617886179113E-2"/>
          <c:w val="0.71327268995544857"/>
          <c:h val="0.84103540106267205"/>
        </c:manualLayout>
      </c:layout>
      <c:lineChart>
        <c:grouping val="standard"/>
        <c:varyColors val="0"/>
        <c:ser>
          <c:idx val="0"/>
          <c:order val="0"/>
          <c:tx>
            <c:strRef>
              <c:f>'Dades per operadors'!$B$5:$B$17</c:f>
              <c:strCache>
                <c:ptCount val="13"/>
                <c:pt idx="0">
                  <c:v>AUVACA</c:v>
                </c:pt>
              </c:strCache>
            </c:strRef>
          </c:tx>
          <c:spPr>
            <a:ln>
              <a:solidFill>
                <a:srgbClr val="C64034"/>
              </a:solidFill>
            </a:ln>
          </c:spPr>
          <c:marker>
            <c:symbol val="none"/>
          </c:marker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operadors'!$X$5:$X$16</c:f>
              <c:numCache>
                <c:formatCode>#,##0</c:formatCode>
                <c:ptCount val="12"/>
                <c:pt idx="0">
                  <c:v>174319</c:v>
                </c:pt>
                <c:pt idx="1">
                  <c:v>179305</c:v>
                </c:pt>
                <c:pt idx="2">
                  <c:v>93958</c:v>
                </c:pt>
                <c:pt idx="3">
                  <c:v>17736</c:v>
                </c:pt>
                <c:pt idx="4">
                  <c:v>38156</c:v>
                </c:pt>
                <c:pt idx="5">
                  <c:v>80289</c:v>
                </c:pt>
                <c:pt idx="6">
                  <c:v>100169</c:v>
                </c:pt>
                <c:pt idx="7">
                  <c:v>71572</c:v>
                </c:pt>
                <c:pt idx="8">
                  <c:v>108555</c:v>
                </c:pt>
                <c:pt idx="9">
                  <c:v>115377</c:v>
                </c:pt>
                <c:pt idx="10">
                  <c:v>109634</c:v>
                </c:pt>
                <c:pt idx="11">
                  <c:v>108116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A-FA42-9070-C54FB0A461C0}"/>
            </c:ext>
          </c:extLst>
        </c:ser>
        <c:ser>
          <c:idx val="1"/>
          <c:order val="1"/>
          <c:tx>
            <c:strRef>
              <c:f>'Dades per operadors'!$B$18:$B$30</c:f>
              <c:strCache>
                <c:ptCount val="13"/>
                <c:pt idx="0">
                  <c:v>EDETANIA BUS</c:v>
                </c:pt>
              </c:strCache>
            </c:strRef>
          </c:tx>
          <c:spPr>
            <a:ln>
              <a:solidFill>
                <a:srgbClr val="C8B300"/>
              </a:solidFill>
            </a:ln>
          </c:spPr>
          <c:marker>
            <c:symbol val="none"/>
          </c:marker>
          <c:val>
            <c:numRef>
              <c:f>'Dades per operadors'!$X$18:$X$29</c:f>
              <c:numCache>
                <c:formatCode>#,##0</c:formatCode>
                <c:ptCount val="12"/>
                <c:pt idx="0">
                  <c:v>117853</c:v>
                </c:pt>
                <c:pt idx="1">
                  <c:v>121751</c:v>
                </c:pt>
                <c:pt idx="2">
                  <c:v>62928</c:v>
                </c:pt>
                <c:pt idx="3">
                  <c:v>9873</c:v>
                </c:pt>
                <c:pt idx="4">
                  <c:v>23871</c:v>
                </c:pt>
                <c:pt idx="5">
                  <c:v>52859</c:v>
                </c:pt>
                <c:pt idx="6">
                  <c:v>69032</c:v>
                </c:pt>
                <c:pt idx="7">
                  <c:v>49371</c:v>
                </c:pt>
                <c:pt idx="8">
                  <c:v>76391</c:v>
                </c:pt>
                <c:pt idx="9">
                  <c:v>80404</c:v>
                </c:pt>
                <c:pt idx="10">
                  <c:v>77561</c:v>
                </c:pt>
                <c:pt idx="11">
                  <c:v>75962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A-FA42-9070-C54FB0A461C0}"/>
            </c:ext>
          </c:extLst>
        </c:ser>
        <c:ser>
          <c:idx val="2"/>
          <c:order val="2"/>
          <c:tx>
            <c:strRef>
              <c:f>'Dades per operadors'!$B$31:$B$43</c:f>
              <c:strCache>
                <c:ptCount val="13"/>
                <c:pt idx="0">
                  <c:v>AVSA</c:v>
                </c:pt>
              </c:strCache>
            </c:strRef>
          </c:tx>
          <c:spPr>
            <a:ln>
              <a:solidFill>
                <a:srgbClr val="6B9C3C"/>
              </a:solidFill>
            </a:ln>
          </c:spPr>
          <c:marker>
            <c:symbol val="none"/>
          </c:marker>
          <c:val>
            <c:numRef>
              <c:f>'Dades per operadors'!$X$31:$X$42</c:f>
              <c:numCache>
                <c:formatCode>#,##0</c:formatCode>
                <c:ptCount val="12"/>
                <c:pt idx="0">
                  <c:v>87966</c:v>
                </c:pt>
                <c:pt idx="1">
                  <c:v>101367</c:v>
                </c:pt>
                <c:pt idx="2">
                  <c:v>49856</c:v>
                </c:pt>
                <c:pt idx="3">
                  <c:v>7801</c:v>
                </c:pt>
                <c:pt idx="4">
                  <c:v>17172</c:v>
                </c:pt>
                <c:pt idx="5">
                  <c:v>44034</c:v>
                </c:pt>
                <c:pt idx="6">
                  <c:v>76173</c:v>
                </c:pt>
                <c:pt idx="7">
                  <c:v>65630</c:v>
                </c:pt>
                <c:pt idx="8">
                  <c:v>71997</c:v>
                </c:pt>
                <c:pt idx="9">
                  <c:v>72010</c:v>
                </c:pt>
                <c:pt idx="10">
                  <c:v>67242</c:v>
                </c:pt>
                <c:pt idx="11">
                  <c:v>62032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A-FA42-9070-C54FB0A461C0}"/>
            </c:ext>
          </c:extLst>
        </c:ser>
        <c:ser>
          <c:idx val="3"/>
          <c:order val="3"/>
          <c:tx>
            <c:strRef>
              <c:f>'Dades per operadors'!$B$44:$B$56</c:f>
              <c:strCache>
                <c:ptCount val="13"/>
                <c:pt idx="0">
                  <c:v>AUTOBUSES BUÑOL</c:v>
                </c:pt>
              </c:strCache>
            </c:strRef>
          </c:tx>
          <c:spPr>
            <a:ln>
              <a:solidFill>
                <a:srgbClr val="915EB1"/>
              </a:solidFill>
            </a:ln>
          </c:spPr>
          <c:marker>
            <c:symbol val="none"/>
          </c:marker>
          <c:val>
            <c:numRef>
              <c:f>'Dades per operadors'!$X$44:$X$55</c:f>
              <c:numCache>
                <c:formatCode>#,##0</c:formatCode>
                <c:ptCount val="12"/>
                <c:pt idx="0">
                  <c:v>22555</c:v>
                </c:pt>
                <c:pt idx="1">
                  <c:v>25484</c:v>
                </c:pt>
                <c:pt idx="2">
                  <c:v>11696</c:v>
                </c:pt>
                <c:pt idx="3">
                  <c:v>780</c:v>
                </c:pt>
                <c:pt idx="4">
                  <c:v>1779</c:v>
                </c:pt>
                <c:pt idx="5">
                  <c:v>5754</c:v>
                </c:pt>
                <c:pt idx="6">
                  <c:v>13703</c:v>
                </c:pt>
                <c:pt idx="7">
                  <c:v>11498</c:v>
                </c:pt>
                <c:pt idx="8">
                  <c:v>13642</c:v>
                </c:pt>
                <c:pt idx="9">
                  <c:v>13953</c:v>
                </c:pt>
                <c:pt idx="10">
                  <c:v>12806</c:v>
                </c:pt>
                <c:pt idx="11">
                  <c:v>13088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9A-FA42-9070-C54FB0A461C0}"/>
            </c:ext>
          </c:extLst>
        </c:ser>
        <c:ser>
          <c:idx val="4"/>
          <c:order val="4"/>
          <c:tx>
            <c:strRef>
              <c:f>'Dades per operadors'!$B$57:$B$69</c:f>
              <c:strCache>
                <c:ptCount val="13"/>
                <c:pt idx="0">
                  <c:v>AUTOCARES HERCA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'Dades per operadors'!$X$57:$X$68</c:f>
              <c:numCache>
                <c:formatCode>#,##0</c:formatCode>
                <c:ptCount val="12"/>
                <c:pt idx="0">
                  <c:v>14444</c:v>
                </c:pt>
                <c:pt idx="1">
                  <c:v>14826</c:v>
                </c:pt>
                <c:pt idx="2">
                  <c:v>6691</c:v>
                </c:pt>
                <c:pt idx="3">
                  <c:v>297</c:v>
                </c:pt>
                <c:pt idx="4">
                  <c:v>721</c:v>
                </c:pt>
                <c:pt idx="5">
                  <c:v>2724</c:v>
                </c:pt>
                <c:pt idx="6">
                  <c:v>12391</c:v>
                </c:pt>
                <c:pt idx="7">
                  <c:v>11654</c:v>
                </c:pt>
                <c:pt idx="8">
                  <c:v>8233</c:v>
                </c:pt>
                <c:pt idx="9">
                  <c:v>7257</c:v>
                </c:pt>
                <c:pt idx="10">
                  <c:v>6362</c:v>
                </c:pt>
                <c:pt idx="11">
                  <c:v>6474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9A-FA42-9070-C54FB0A461C0}"/>
            </c:ext>
          </c:extLst>
        </c:ser>
        <c:ser>
          <c:idx val="5"/>
          <c:order val="5"/>
          <c:tx>
            <c:strRef>
              <c:f>'Dades per operadors'!$B$70:$B$82</c:f>
              <c:strCache>
                <c:ptCount val="13"/>
                <c:pt idx="0">
                  <c:v>FERNANBÚS</c:v>
                </c:pt>
              </c:strCache>
            </c:strRef>
          </c:tx>
          <c:spPr>
            <a:ln>
              <a:solidFill>
                <a:srgbClr val="033171"/>
              </a:solidFill>
            </a:ln>
          </c:spPr>
          <c:marker>
            <c:symbol val="none"/>
          </c:marker>
          <c:val>
            <c:numRef>
              <c:f>'Dades per operadors'!$X$70:$X$81</c:f>
              <c:numCache>
                <c:formatCode>#,##0</c:formatCode>
                <c:ptCount val="12"/>
                <c:pt idx="0">
                  <c:v>423890</c:v>
                </c:pt>
                <c:pt idx="1">
                  <c:v>429727</c:v>
                </c:pt>
                <c:pt idx="2">
                  <c:v>222721</c:v>
                </c:pt>
                <c:pt idx="3">
                  <c:v>50709</c:v>
                </c:pt>
                <c:pt idx="4">
                  <c:v>104563</c:v>
                </c:pt>
                <c:pt idx="5">
                  <c:v>213501</c:v>
                </c:pt>
                <c:pt idx="6">
                  <c:v>262155</c:v>
                </c:pt>
                <c:pt idx="7">
                  <c:v>205195</c:v>
                </c:pt>
                <c:pt idx="8">
                  <c:v>285225</c:v>
                </c:pt>
                <c:pt idx="9">
                  <c:v>301526</c:v>
                </c:pt>
                <c:pt idx="10">
                  <c:v>281128</c:v>
                </c:pt>
                <c:pt idx="11">
                  <c:v>289743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9A-FA42-9070-C54FB0A461C0}"/>
            </c:ext>
          </c:extLst>
        </c:ser>
        <c:ser>
          <c:idx val="6"/>
          <c:order val="6"/>
          <c:tx>
            <c:strRef>
              <c:f>'Dades per operadors'!$B$83:$B$95</c:f>
              <c:strCache>
                <c:ptCount val="13"/>
                <c:pt idx="0">
                  <c:v>URBETUR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'Dades per operadors'!$X$83:$X$94</c:f>
              <c:numCache>
                <c:formatCode>#,##0</c:formatCode>
                <c:ptCount val="12"/>
                <c:pt idx="0">
                  <c:v>3063</c:v>
                </c:pt>
                <c:pt idx="1">
                  <c:v>2980</c:v>
                </c:pt>
                <c:pt idx="2">
                  <c:v>1825</c:v>
                </c:pt>
                <c:pt idx="3">
                  <c:v>362</c:v>
                </c:pt>
                <c:pt idx="4">
                  <c:v>648</c:v>
                </c:pt>
                <c:pt idx="5">
                  <c:v>1275</c:v>
                </c:pt>
                <c:pt idx="6">
                  <c:v>2409</c:v>
                </c:pt>
                <c:pt idx="7">
                  <c:v>1632</c:v>
                </c:pt>
                <c:pt idx="8">
                  <c:v>2184</c:v>
                </c:pt>
                <c:pt idx="9">
                  <c:v>2198</c:v>
                </c:pt>
                <c:pt idx="10">
                  <c:v>2238</c:v>
                </c:pt>
                <c:pt idx="11">
                  <c:v>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9A-FA42-9070-C54FB0A46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31808"/>
        <c:axId val="182637696"/>
      </c:lineChart>
      <c:catAx>
        <c:axId val="18263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82637696"/>
        <c:crosses val="autoZero"/>
        <c:auto val="1"/>
        <c:lblAlgn val="ctr"/>
        <c:lblOffset val="100"/>
        <c:noMultiLvlLbl val="0"/>
      </c:catAx>
      <c:valAx>
        <c:axId val="182637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0"/>
            </a:pPr>
            <a:endParaRPr lang="es-ES"/>
          </a:p>
        </c:txPr>
        <c:crossAx val="182631808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82146272160639155"/>
          <c:y val="0.28613498311041158"/>
          <c:w val="0.17027281450807763"/>
          <c:h val="0.41665530797353267"/>
        </c:manualLayout>
      </c:layout>
      <c:overlay val="0"/>
      <c:txPr>
        <a:bodyPr/>
        <a:lstStyle/>
        <a:p>
          <a:pPr>
            <a:defRPr sz="1050" i="1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Ús de cada títol per línia en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90590881729528E-2"/>
          <c:y val="4.6470244734577386E-2"/>
          <c:w val="0.78603128067260553"/>
          <c:h val="0.89654930596036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'Dades per línies'!$E$4:$F$4</c:f>
              <c:strCache>
                <c:ptCount val="1"/>
                <c:pt idx="0">
                  <c:v>Bitllet senzill general</c:v>
                </c:pt>
              </c:strCache>
            </c:strRef>
          </c:tx>
          <c:spPr>
            <a:solidFill>
              <a:srgbClr val="03317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Ref>
              <c:f>('Dades per línies'!$U$5:$U$10,'Dades per línies'!$U$12:$U$38)</c:f>
              <c:strCache>
                <c:ptCount val="33"/>
                <c:pt idx="0">
                  <c:v>L103</c:v>
                </c:pt>
                <c:pt idx="1">
                  <c:v>L180</c:v>
                </c:pt>
                <c:pt idx="2">
                  <c:v>L181</c:v>
                </c:pt>
                <c:pt idx="3">
                  <c:v>L182</c:v>
                </c:pt>
                <c:pt idx="4">
                  <c:v>L184</c:v>
                </c:pt>
                <c:pt idx="5">
                  <c:v>L102</c:v>
                </c:pt>
                <c:pt idx="6">
                  <c:v>L112</c:v>
                </c:pt>
                <c:pt idx="7">
                  <c:v>L115</c:v>
                </c:pt>
                <c:pt idx="8">
                  <c:v>L310</c:v>
                </c:pt>
                <c:pt idx="9">
                  <c:v>L320</c:v>
                </c:pt>
                <c:pt idx="10">
                  <c:v>L186</c:v>
                </c:pt>
                <c:pt idx="11">
                  <c:v>L280/281</c:v>
                </c:pt>
                <c:pt idx="12">
                  <c:v>L260</c:v>
                </c:pt>
                <c:pt idx="13">
                  <c:v>L265/266</c:v>
                </c:pt>
                <c:pt idx="14">
                  <c:v>L130</c:v>
                </c:pt>
                <c:pt idx="15">
                  <c:v>L131</c:v>
                </c:pt>
                <c:pt idx="16">
                  <c:v>L135</c:v>
                </c:pt>
                <c:pt idx="17">
                  <c:v>L140</c:v>
                </c:pt>
                <c:pt idx="18">
                  <c:v>L145</c:v>
                </c:pt>
                <c:pt idx="19">
                  <c:v>L146</c:v>
                </c:pt>
                <c:pt idx="20">
                  <c:v>L230</c:v>
                </c:pt>
                <c:pt idx="21">
                  <c:v>L245</c:v>
                </c:pt>
                <c:pt idx="22">
                  <c:v>L106</c:v>
                </c:pt>
                <c:pt idx="23">
                  <c:v>L107</c:v>
                </c:pt>
                <c:pt idx="24">
                  <c:v>L150</c:v>
                </c:pt>
                <c:pt idx="25">
                  <c:v>L160</c:v>
                </c:pt>
                <c:pt idx="26">
                  <c:v>L161</c:v>
                </c:pt>
                <c:pt idx="27">
                  <c:v>L170</c:v>
                </c:pt>
                <c:pt idx="28">
                  <c:v>L172</c:v>
                </c:pt>
                <c:pt idx="29">
                  <c:v>L183</c:v>
                </c:pt>
                <c:pt idx="30">
                  <c:v>L191</c:v>
                </c:pt>
                <c:pt idx="31">
                  <c:v>L105</c:v>
                </c:pt>
                <c:pt idx="32">
                  <c:v>L158</c:v>
                </c:pt>
              </c:strCache>
              <c:extLst/>
            </c:strRef>
          </c:cat>
          <c:val>
            <c:numRef>
              <c:f>('Dades per línies'!$S$4,'Dades per línies'!$S$14,'Dades per línies'!$S$34,'Dades per línies'!$S$55,'Dades per línies'!$S$75,'Dades per línies'!$S$85,'Dades per línies'!$S$104,'Dades per línies'!$S$125,'Dades per línies'!$S$145,'Dades per línies'!$S$153,'Dades per línies'!$S$168,'Dades per línies'!$S$177,'Dades per línies'!$S$193,'Dades per línies'!$S$211,'Dades per línies'!$S$229,'Dades per línies'!$S$248,'Dades per línies'!$S$268,'Dades per línies'!$S$285,'Dades per línies'!$S$304,'Dades per línies'!$S$326,'Dades per línies'!$S$347,'Dades per línies'!$S$363,'Dades per línies'!$S$383,'Dades per línies'!$S$401,'Dades per línies'!$S$414,'Dades per línies'!$S$433,'Dades per línies'!$S$453,'Dades per línies'!$S$474,'Dades per línies'!$S$494,'Dades per línies'!$S$512,'Dades per línies'!$S$529,'Dades per línies'!$S$545,'Dades per línies'!$S$556)</c:f>
              <c:numCache>
                <c:formatCode>#,##0</c:formatCode>
                <c:ptCount val="33"/>
                <c:pt idx="0">
                  <c:v>7961</c:v>
                </c:pt>
                <c:pt idx="1">
                  <c:v>423695</c:v>
                </c:pt>
                <c:pt idx="2">
                  <c:v>156954</c:v>
                </c:pt>
                <c:pt idx="3">
                  <c:v>129245</c:v>
                </c:pt>
                <c:pt idx="4">
                  <c:v>4899</c:v>
                </c:pt>
                <c:pt idx="5">
                  <c:v>124773</c:v>
                </c:pt>
                <c:pt idx="6">
                  <c:v>89813</c:v>
                </c:pt>
                <c:pt idx="7">
                  <c:v>97128</c:v>
                </c:pt>
                <c:pt idx="8">
                  <c:v>710</c:v>
                </c:pt>
                <c:pt idx="9">
                  <c:v>13864</c:v>
                </c:pt>
                <c:pt idx="10">
                  <c:v>612</c:v>
                </c:pt>
                <c:pt idx="11">
                  <c:v>2771</c:v>
                </c:pt>
                <c:pt idx="12">
                  <c:v>31674</c:v>
                </c:pt>
                <c:pt idx="13">
                  <c:v>44765</c:v>
                </c:pt>
                <c:pt idx="14">
                  <c:v>6285</c:v>
                </c:pt>
                <c:pt idx="15">
                  <c:v>56694</c:v>
                </c:pt>
                <c:pt idx="16">
                  <c:v>14744</c:v>
                </c:pt>
                <c:pt idx="17">
                  <c:v>132301</c:v>
                </c:pt>
                <c:pt idx="18">
                  <c:v>175920</c:v>
                </c:pt>
                <c:pt idx="19">
                  <c:v>40376</c:v>
                </c:pt>
                <c:pt idx="20">
                  <c:v>43836</c:v>
                </c:pt>
                <c:pt idx="21">
                  <c:v>9757</c:v>
                </c:pt>
                <c:pt idx="22">
                  <c:v>156632</c:v>
                </c:pt>
                <c:pt idx="23">
                  <c:v>2054</c:v>
                </c:pt>
                <c:pt idx="24">
                  <c:v>55004</c:v>
                </c:pt>
                <c:pt idx="25">
                  <c:v>497090</c:v>
                </c:pt>
                <c:pt idx="26">
                  <c:v>472199</c:v>
                </c:pt>
                <c:pt idx="27">
                  <c:v>539320</c:v>
                </c:pt>
                <c:pt idx="28">
                  <c:v>14123</c:v>
                </c:pt>
                <c:pt idx="29">
                  <c:v>47953</c:v>
                </c:pt>
                <c:pt idx="30">
                  <c:v>9989</c:v>
                </c:pt>
                <c:pt idx="31">
                  <c:v>4807</c:v>
                </c:pt>
                <c:pt idx="32">
                  <c:v>6881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79-4884-9C05-7647478CF89C}"/>
            </c:ext>
          </c:extLst>
        </c:ser>
        <c:ser>
          <c:idx val="1"/>
          <c:order val="1"/>
          <c:tx>
            <c:strRef>
              <c:f>'Dades per línies'!$E$194:$F$194</c:f>
              <c:strCache>
                <c:ptCount val="1"/>
                <c:pt idx="0">
                  <c:v>Bitllet senzill reduït</c:v>
                </c:pt>
              </c:strCache>
            </c:strRef>
          </c:tx>
          <c:spPr>
            <a:solidFill>
              <a:srgbClr val="FFF59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F9C5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27-476F-89EA-605B01673E94}"/>
              </c:ext>
            </c:extLst>
          </c:dPt>
          <c:dPt>
            <c:idx val="12"/>
            <c:invertIfNegative val="0"/>
            <c:bubble3D val="0"/>
            <c:spPr>
              <a:solidFill>
                <a:srgbClr val="FFF9C5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A27-476F-89EA-605B01673E94}"/>
              </c:ext>
            </c:extLst>
          </c:dPt>
          <c:dLbls>
            <c:delete val="1"/>
          </c:dLbls>
          <c:val>
            <c:numRef>
              <c:f>('Dades per línies'!$T$5,'Dades per línies'!$T$15,'Dades per línies'!$T$36,'Dades per línies'!$T$56,'Dades per línies'!$T$77,'Dades per línies'!$T$86,'Dades per línies'!$T$106,'Dades per línies'!$T$126,'Dades per línies'!$T$146,'Dades per línies'!$T$154,'Dades per línies'!$S$178,'Dades per línies'!$S$194,'Dades per línies'!$S$212,'Dades per línies'!$T$230,'Dades per línies'!$T$249,'Dades per línies'!$T$269,'Dades per línies'!$T$286,'Dades per línies'!$T$304,'Dades per línies'!$T$327,'Dades per línies'!$S$348,'Dades per línies'!$T$364,'Dades per línies'!$T$385,'Dades per línies'!$T$402,'Dades per línies'!$T$416,'Dades per línies'!$T$435,'Dades per línies'!$T$455,'Dades per línies'!$T$475,'Dades per línies'!$T$495,'Dades per línies'!$T$514,'Dades per línies'!$T$530,'Dades per línies'!$T$546,'Dades per línies'!$T$557)</c:f>
              <c:numCache>
                <c:formatCode>General</c:formatCode>
                <c:ptCount val="32"/>
                <c:pt idx="10" formatCode="#,##0">
                  <c:v>1529</c:v>
                </c:pt>
                <c:pt idx="11" formatCode="#,##0">
                  <c:v>11863</c:v>
                </c:pt>
                <c:pt idx="12" formatCode="#,##0">
                  <c:v>23539</c:v>
                </c:pt>
                <c:pt idx="19" formatCode="#,##0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D179-4884-9C05-7647478CF89C}"/>
            </c:ext>
          </c:extLst>
        </c:ser>
        <c:ser>
          <c:idx val="2"/>
          <c:order val="2"/>
          <c:tx>
            <c:strRef>
              <c:f>'Dades per línies'!$E$5:$F$5</c:f>
              <c:strCache>
                <c:ptCount val="1"/>
                <c:pt idx="0">
                  <c:v>Bitllet senzill +65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val>
            <c:numRef>
              <c:f>('Dades per línies'!$S$5,'Dades per línies'!$S$15,'Dades per línies'!$S$35,'Dades per línies'!$S$56,'Dades per línies'!$S$76,'Dades per línies'!$S$86,'Dades per línies'!$S$105,'Dades per línies'!$S$126,'Dades per línies'!$S$146,'Dades per línies'!$S$154,'Dades per línies'!$S$170,'Dades per línies'!$S$179,'Dades per línies'!$S$195,'Dades per línies'!$S$213,'Dades per línies'!$S$230,'Dades per línies'!$S$249,'Dades per línies'!$S$269,'Dades per línies'!$S$286,'Dades per línies'!$S$305,'Dades per línies'!$S$327,'Dades per línies'!$S$349,'Dades per línies'!$S$364,'Dades per línies'!$S$384,'Dades per línies'!$S$402,'Dades per línies'!$S$415,'Dades per línies'!$S$434,'Dades per línies'!$S$454,'Dades per línies'!$S$475,'Dades per línies'!$S$495,'Dades per línies'!$S$514,'Dades per línies'!$S$531,'Dades per línies'!$S$546,'Dades per línies'!$S$557)</c:f>
              <c:numCache>
                <c:formatCode>#,##0</c:formatCode>
                <c:ptCount val="33"/>
                <c:pt idx="0">
                  <c:v>1498</c:v>
                </c:pt>
                <c:pt idx="1">
                  <c:v>70324</c:v>
                </c:pt>
                <c:pt idx="2">
                  <c:v>25685</c:v>
                </c:pt>
                <c:pt idx="3">
                  <c:v>24836</c:v>
                </c:pt>
                <c:pt idx="4">
                  <c:v>3748</c:v>
                </c:pt>
                <c:pt idx="5">
                  <c:v>22172</c:v>
                </c:pt>
                <c:pt idx="6">
                  <c:v>20087</c:v>
                </c:pt>
                <c:pt idx="7">
                  <c:v>15827</c:v>
                </c:pt>
                <c:pt idx="8">
                  <c:v>55</c:v>
                </c:pt>
                <c:pt idx="9">
                  <c:v>1775</c:v>
                </c:pt>
                <c:pt idx="10">
                  <c:v>68</c:v>
                </c:pt>
                <c:pt idx="11">
                  <c:v>507</c:v>
                </c:pt>
                <c:pt idx="12">
                  <c:v>5830</c:v>
                </c:pt>
                <c:pt idx="13">
                  <c:v>10032</c:v>
                </c:pt>
                <c:pt idx="14">
                  <c:v>182</c:v>
                </c:pt>
                <c:pt idx="15">
                  <c:v>4186</c:v>
                </c:pt>
                <c:pt idx="16">
                  <c:v>639</c:v>
                </c:pt>
                <c:pt idx="17">
                  <c:v>44545</c:v>
                </c:pt>
                <c:pt idx="18">
                  <c:v>30661</c:v>
                </c:pt>
                <c:pt idx="19">
                  <c:v>7181</c:v>
                </c:pt>
                <c:pt idx="20">
                  <c:v>8923</c:v>
                </c:pt>
                <c:pt idx="21">
                  <c:v>1821</c:v>
                </c:pt>
                <c:pt idx="22">
                  <c:v>15826</c:v>
                </c:pt>
                <c:pt idx="23">
                  <c:v>461</c:v>
                </c:pt>
                <c:pt idx="24">
                  <c:v>23615</c:v>
                </c:pt>
                <c:pt idx="25">
                  <c:v>66436</c:v>
                </c:pt>
                <c:pt idx="26">
                  <c:v>93412</c:v>
                </c:pt>
                <c:pt idx="27">
                  <c:v>111974</c:v>
                </c:pt>
                <c:pt idx="28">
                  <c:v>2486</c:v>
                </c:pt>
                <c:pt idx="29">
                  <c:v>6372</c:v>
                </c:pt>
                <c:pt idx="30">
                  <c:v>1289</c:v>
                </c:pt>
                <c:pt idx="31">
                  <c:v>1065</c:v>
                </c:pt>
                <c:pt idx="32">
                  <c:v>2401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D179-4884-9C05-7647478CF89C}"/>
            </c:ext>
          </c:extLst>
        </c:ser>
        <c:ser>
          <c:idx val="3"/>
          <c:order val="3"/>
          <c:tx>
            <c:strRef>
              <c:f>'Dades generals - 2020'!$C$18:$F$18</c:f>
              <c:strCache>
                <c:ptCount val="1"/>
                <c:pt idx="0">
                  <c:v>Títols propietat de l' ATMV específics de línies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Lit>
              <c:ptCount val="33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L110</c:v>
              </c:pt>
              <c:pt idx="7">
                <c:v>L112</c:v>
              </c:pt>
              <c:pt idx="8">
                <c:v>L115</c:v>
              </c:pt>
              <c:pt idx="9">
                <c:v>L310</c:v>
              </c:pt>
              <c:pt idx="10">
                <c:v>L320</c:v>
              </c:pt>
              <c:pt idx="11">
                <c:v>L186</c:v>
              </c:pt>
              <c:pt idx="12">
                <c:v>L280/281</c:v>
              </c:pt>
              <c:pt idx="13">
                <c:v>L260</c:v>
              </c:pt>
              <c:pt idx="14">
                <c:v>L265/266</c:v>
              </c:pt>
              <c:pt idx="15">
                <c:v>L130</c:v>
              </c:pt>
              <c:pt idx="16">
                <c:v>L131</c:v>
              </c:pt>
              <c:pt idx="17">
                <c:v>L135</c:v>
              </c:pt>
              <c:pt idx="18">
                <c:v>L140</c:v>
              </c:pt>
              <c:pt idx="19">
                <c:v>L145</c:v>
              </c:pt>
              <c:pt idx="20">
                <c:v>L146</c:v>
              </c:pt>
              <c:pt idx="21">
                <c:v>L230</c:v>
              </c:pt>
              <c:pt idx="22">
                <c:v>L245</c:v>
              </c:pt>
              <c:pt idx="23">
                <c:v>L106</c:v>
              </c:pt>
              <c:pt idx="24">
                <c:v>L107</c:v>
              </c:pt>
              <c:pt idx="25">
                <c:v>L150</c:v>
              </c:pt>
              <c:pt idx="26">
                <c:v>L160</c:v>
              </c:pt>
              <c:pt idx="27">
                <c:v>L161</c:v>
              </c:pt>
              <c:pt idx="28">
                <c:v>L170</c:v>
              </c:pt>
              <c:pt idx="29">
                <c:v>L172</c:v>
              </c:pt>
              <c:pt idx="30">
                <c:v>L183</c:v>
              </c:pt>
              <c:pt idx="31">
                <c:v>L191</c:v>
              </c:pt>
              <c:pt idx="32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D179-4884-9C05-7647478CF89C}"/>
            </c:ext>
          </c:extLst>
        </c:ser>
        <c:ser>
          <c:idx val="9"/>
          <c:order val="4"/>
          <c:tx>
            <c:strRef>
              <c:f>'Dades generals - 2020'!$G$2:$G$3</c:f>
              <c:strCache>
                <c:ptCount val="2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Lit>
              <c:ptCount val="32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L112</c:v>
              </c:pt>
              <c:pt idx="7">
                <c:v>L115</c:v>
              </c:pt>
              <c:pt idx="8">
                <c:v>L310</c:v>
              </c:pt>
              <c:pt idx="9">
                <c:v>L320</c:v>
              </c:pt>
              <c:pt idx="10">
                <c:v>L186</c:v>
              </c:pt>
              <c:pt idx="11">
                <c:v>L280/281</c:v>
              </c:pt>
              <c:pt idx="12">
                <c:v>L260</c:v>
              </c:pt>
              <c:pt idx="13">
                <c:v>L265/266</c:v>
              </c:pt>
              <c:pt idx="14">
                <c:v>L130</c:v>
              </c:pt>
              <c:pt idx="15">
                <c:v>L131</c:v>
              </c:pt>
              <c:pt idx="16">
                <c:v>L135</c:v>
              </c:pt>
              <c:pt idx="17">
                <c:v>L140</c:v>
              </c:pt>
              <c:pt idx="18">
                <c:v>L145</c:v>
              </c:pt>
              <c:pt idx="19">
                <c:v>L146</c:v>
              </c:pt>
              <c:pt idx="20">
                <c:v>L230</c:v>
              </c:pt>
              <c:pt idx="21">
                <c:v>L245</c:v>
              </c:pt>
              <c:pt idx="22">
                <c:v>L106</c:v>
              </c:pt>
              <c:pt idx="23">
                <c:v>L107</c:v>
              </c:pt>
              <c:pt idx="24">
                <c:v>L150</c:v>
              </c:pt>
              <c:pt idx="25">
                <c:v>L160</c:v>
              </c:pt>
              <c:pt idx="26">
                <c:v>L161</c:v>
              </c:pt>
              <c:pt idx="27">
                <c:v>L170</c:v>
              </c:pt>
              <c:pt idx="28">
                <c:v>L172</c:v>
              </c:pt>
              <c:pt idx="29">
                <c:v>L183</c:v>
              </c:pt>
              <c:pt idx="30">
                <c:v>L191</c:v>
              </c:pt>
              <c:pt idx="31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('Dades per línies'!$T$7,'Dades per línies'!$T$16,'Dades per línies'!$T$36,'Dades per línies'!$T$57,'Dades per línies'!$T$77,'Dades per línies'!$S$88,'Dades per línies'!$S$107,'Dades per línies'!$S$128,'Dades per línies'!$S$148,'Dades per línies'!$S$156,'Dades per línies'!$S$172,'Dades per línies'!$S$180,'Dades per línies'!$T$199,'Dades per línies'!$T$216,'Dades per línies'!$T$231,'Dades per línies'!$T$250,'Dades per línies'!$T$269,'Dades per línies'!$T$287,'Dades per línies'!$S$307,'Dades per línies'!$T$328,'Dades per línies'!$T$349,'Dades per línies'!$T$365,'Dades per línies'!$T$385,'Dades per línies'!$T$404,'Dades per línies'!$T$417,'Dades per línies'!$T$435,'Dades per línies'!$T$455,'Dades per línies'!$T$476,'Dades per línies'!$T$495,'Dades per línies'!$T$514,'Dades per línies'!$T$531,'Dades per línies'!$U$546,'Dades per línies'!$T$557)</c:f>
              <c:numCache>
                <c:formatCode>General</c:formatCode>
                <c:ptCount val="33"/>
                <c:pt idx="5" formatCode="#,##0">
                  <c:v>146071</c:v>
                </c:pt>
                <c:pt idx="6" formatCode="#,##0">
                  <c:v>20</c:v>
                </c:pt>
                <c:pt idx="7" formatCode="#,##0">
                  <c:v>63582</c:v>
                </c:pt>
                <c:pt idx="8" formatCode="#,##0">
                  <c:v>270</c:v>
                </c:pt>
                <c:pt idx="9" formatCode="#,##0">
                  <c:v>6672</c:v>
                </c:pt>
                <c:pt idx="10" formatCode="#,##0">
                  <c:v>13</c:v>
                </c:pt>
                <c:pt idx="11" formatCode="#,##0">
                  <c:v>180</c:v>
                </c:pt>
                <c:pt idx="12" formatCode="#,##0">
                  <c:v>274</c:v>
                </c:pt>
                <c:pt idx="13" formatCode="#,##0">
                  <c:v>7785</c:v>
                </c:pt>
                <c:pt idx="18" formatCode="#,##0">
                  <c:v>3434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798F-4BFD-A6AF-91EEEA923B73}"/>
            </c:ext>
          </c:extLst>
        </c:ser>
        <c:ser>
          <c:idx val="4"/>
          <c:order val="5"/>
          <c:tx>
            <c:strRef>
              <c:f>'Dades per línies'!$E$17:$F$17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Lit>
              <c:ptCount val="32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L112</c:v>
              </c:pt>
              <c:pt idx="7">
                <c:v>L115</c:v>
              </c:pt>
              <c:pt idx="8">
                <c:v>L310</c:v>
              </c:pt>
              <c:pt idx="9">
                <c:v>L320</c:v>
              </c:pt>
              <c:pt idx="10">
                <c:v>L186</c:v>
              </c:pt>
              <c:pt idx="11">
                <c:v>L280/281</c:v>
              </c:pt>
              <c:pt idx="12">
                <c:v>L260</c:v>
              </c:pt>
              <c:pt idx="13">
                <c:v>L265/266</c:v>
              </c:pt>
              <c:pt idx="14">
                <c:v>L130</c:v>
              </c:pt>
              <c:pt idx="15">
                <c:v>L131</c:v>
              </c:pt>
              <c:pt idx="16">
                <c:v>L135</c:v>
              </c:pt>
              <c:pt idx="17">
                <c:v>L140</c:v>
              </c:pt>
              <c:pt idx="18">
                <c:v>L145</c:v>
              </c:pt>
              <c:pt idx="19">
                <c:v>L146</c:v>
              </c:pt>
              <c:pt idx="20">
                <c:v>L230</c:v>
              </c:pt>
              <c:pt idx="21">
                <c:v>L245</c:v>
              </c:pt>
              <c:pt idx="22">
                <c:v>L106</c:v>
              </c:pt>
              <c:pt idx="23">
                <c:v>L107</c:v>
              </c:pt>
              <c:pt idx="24">
                <c:v>L150</c:v>
              </c:pt>
              <c:pt idx="25">
                <c:v>L160</c:v>
              </c:pt>
              <c:pt idx="26">
                <c:v>L161</c:v>
              </c:pt>
              <c:pt idx="27">
                <c:v>L170</c:v>
              </c:pt>
              <c:pt idx="28">
                <c:v>L172</c:v>
              </c:pt>
              <c:pt idx="29">
                <c:v>L183</c:v>
              </c:pt>
              <c:pt idx="30">
                <c:v>L191</c:v>
              </c:pt>
              <c:pt idx="31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('Dades per línies'!$T$6,'Dades per línies'!$S$17,'Dades per línies'!$S$37,'Dades per línies'!$S$58,'Dades per línies'!$S$78,'Dades per línies'!$T$88,'Dades per línies'!$S$108,'Dades per línies'!$S$129,'Dades per línies'!$T$148,'Dades per línies'!$S$157,'Dades per línies'!$T$172,'Dades per línies'!$S$182,'Dades per línies'!$S$199,'Dades per línies'!$S$217,'Dades per línies'!$S$235,'Dades per línies'!$S$254,'Dades per línies'!$T$271,'Dades per línies'!$S$288,'Dades per línies'!$S$308,'Dades per línies'!$S$329,'Dades per línies'!$T$350,'Dades per línies'!$S$366,'Dades per línies'!$S$386,'Dades per línies'!$S$404,'Dades per línies'!$S$418,'Dades per línies'!$S$436,'Dades per línies'!$S$456,'Dades per línies'!$S$477,'Dades per línies'!$S$497,'Dades per línies'!$S$516,'Dades per línies'!$S$533,'Dades per línies'!$T$546,'Dades per línies'!$T$557)</c:f>
              <c:numCache>
                <c:formatCode>#,##0</c:formatCode>
                <c:ptCount val="33"/>
                <c:pt idx="1">
                  <c:v>70864</c:v>
                </c:pt>
                <c:pt idx="2">
                  <c:v>16416</c:v>
                </c:pt>
                <c:pt idx="3">
                  <c:v>15950</c:v>
                </c:pt>
                <c:pt idx="4">
                  <c:v>16</c:v>
                </c:pt>
                <c:pt idx="6">
                  <c:v>8649</c:v>
                </c:pt>
                <c:pt idx="7">
                  <c:v>5</c:v>
                </c:pt>
                <c:pt idx="9">
                  <c:v>2</c:v>
                </c:pt>
                <c:pt idx="11">
                  <c:v>2</c:v>
                </c:pt>
                <c:pt idx="12">
                  <c:v>51</c:v>
                </c:pt>
                <c:pt idx="13">
                  <c:v>53</c:v>
                </c:pt>
                <c:pt idx="14">
                  <c:v>3990</c:v>
                </c:pt>
                <c:pt idx="15">
                  <c:v>15983</c:v>
                </c:pt>
                <c:pt idx="17">
                  <c:v>16490</c:v>
                </c:pt>
                <c:pt idx="18">
                  <c:v>279</c:v>
                </c:pt>
                <c:pt idx="19">
                  <c:v>136</c:v>
                </c:pt>
                <c:pt idx="21">
                  <c:v>250</c:v>
                </c:pt>
                <c:pt idx="22">
                  <c:v>3584</c:v>
                </c:pt>
                <c:pt idx="23">
                  <c:v>135</c:v>
                </c:pt>
                <c:pt idx="24">
                  <c:v>1809</c:v>
                </c:pt>
                <c:pt idx="25">
                  <c:v>57823</c:v>
                </c:pt>
                <c:pt idx="26">
                  <c:v>73426</c:v>
                </c:pt>
                <c:pt idx="27">
                  <c:v>62563</c:v>
                </c:pt>
                <c:pt idx="28">
                  <c:v>1671</c:v>
                </c:pt>
                <c:pt idx="29">
                  <c:v>4119</c:v>
                </c:pt>
                <c:pt idx="30">
                  <c:v>543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D179-4884-9C05-7647478CF89C}"/>
            </c:ext>
          </c:extLst>
        </c:ser>
        <c:ser>
          <c:idx val="5"/>
          <c:order val="6"/>
          <c:tx>
            <c:strRef>
              <c:f>'Dades per línies'!$E$8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Lit>
              <c:ptCount val="32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L112</c:v>
              </c:pt>
              <c:pt idx="7">
                <c:v>L115</c:v>
              </c:pt>
              <c:pt idx="8">
                <c:v>L310</c:v>
              </c:pt>
              <c:pt idx="9">
                <c:v>L320</c:v>
              </c:pt>
              <c:pt idx="10">
                <c:v>L186</c:v>
              </c:pt>
              <c:pt idx="11">
                <c:v>L280/281</c:v>
              </c:pt>
              <c:pt idx="12">
                <c:v>L260</c:v>
              </c:pt>
              <c:pt idx="13">
                <c:v>L265/266</c:v>
              </c:pt>
              <c:pt idx="14">
                <c:v>L130</c:v>
              </c:pt>
              <c:pt idx="15">
                <c:v>L131</c:v>
              </c:pt>
              <c:pt idx="16">
                <c:v>L135</c:v>
              </c:pt>
              <c:pt idx="17">
                <c:v>L140</c:v>
              </c:pt>
              <c:pt idx="18">
                <c:v>L145</c:v>
              </c:pt>
              <c:pt idx="19">
                <c:v>L146</c:v>
              </c:pt>
              <c:pt idx="20">
                <c:v>L230</c:v>
              </c:pt>
              <c:pt idx="21">
                <c:v>L245</c:v>
              </c:pt>
              <c:pt idx="22">
                <c:v>L106</c:v>
              </c:pt>
              <c:pt idx="23">
                <c:v>L107</c:v>
              </c:pt>
              <c:pt idx="24">
                <c:v>L150</c:v>
              </c:pt>
              <c:pt idx="25">
                <c:v>L160</c:v>
              </c:pt>
              <c:pt idx="26">
                <c:v>L161</c:v>
              </c:pt>
              <c:pt idx="27">
                <c:v>L170</c:v>
              </c:pt>
              <c:pt idx="28">
                <c:v>L172</c:v>
              </c:pt>
              <c:pt idx="29">
                <c:v>L183</c:v>
              </c:pt>
              <c:pt idx="30">
                <c:v>L191</c:v>
              </c:pt>
              <c:pt idx="31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('Dades per línies'!$S$8,'Dades per línies'!$S$24,'Dades per línies'!$S$45,'Dades per línies'!$S$65,'Dades per línies'!$S$81,'Dades per línies'!$S$91,'Dades per línies'!$S$116,'Dades per línies'!$S$136,'Dades per línies'!$S$149,'Dades per línies'!$S$161,'Dades per línies'!$S$173,'Dades per línies'!$S$186,'Dades per línies'!$S$204,'Dades per línies'!$S$221,'Dades per línies'!$S$240,'Dades per línies'!$S$259,'Dades per línies'!$S$275,'Dades per línies'!$S$294,'Dades per línies'!$S$316,'Dades per línies'!$S$337,'Dades per línies'!$S$355,'Dades per línies'!$S$373,'Dades per línies'!$S$392,'Dades per línies'!$S$408,'Dades per línies'!$S$424,'Dades per línies'!$S$443,'Dades per línies'!$S$464,'Dades per línies'!$S$484,'Dades per línies'!$S$503,'Dades per línies'!$S$521,'Dades per línies'!$S$538,'Dades per línies'!$S$550,'Dades per línies'!$S$560)</c:f>
              <c:numCache>
                <c:formatCode>#,##0</c:formatCode>
                <c:ptCount val="33"/>
                <c:pt idx="0">
                  <c:v>69</c:v>
                </c:pt>
                <c:pt idx="1">
                  <c:v>99909</c:v>
                </c:pt>
                <c:pt idx="2">
                  <c:v>26850</c:v>
                </c:pt>
                <c:pt idx="3">
                  <c:v>29529</c:v>
                </c:pt>
                <c:pt idx="4">
                  <c:v>99</c:v>
                </c:pt>
                <c:pt idx="5">
                  <c:v>8992</c:v>
                </c:pt>
                <c:pt idx="6">
                  <c:v>13487</c:v>
                </c:pt>
                <c:pt idx="7">
                  <c:v>32533</c:v>
                </c:pt>
                <c:pt idx="8">
                  <c:v>3</c:v>
                </c:pt>
                <c:pt idx="9">
                  <c:v>3211</c:v>
                </c:pt>
                <c:pt idx="10">
                  <c:v>40</c:v>
                </c:pt>
                <c:pt idx="11">
                  <c:v>778</c:v>
                </c:pt>
                <c:pt idx="12">
                  <c:v>1471</c:v>
                </c:pt>
                <c:pt idx="13">
                  <c:v>313</c:v>
                </c:pt>
                <c:pt idx="14">
                  <c:v>4643</c:v>
                </c:pt>
                <c:pt idx="15">
                  <c:v>30488</c:v>
                </c:pt>
                <c:pt idx="16">
                  <c:v>9227</c:v>
                </c:pt>
                <c:pt idx="17">
                  <c:v>35558</c:v>
                </c:pt>
                <c:pt idx="18">
                  <c:v>37301</c:v>
                </c:pt>
                <c:pt idx="19">
                  <c:v>10050</c:v>
                </c:pt>
                <c:pt idx="20">
                  <c:v>7497</c:v>
                </c:pt>
                <c:pt idx="21">
                  <c:v>1605</c:v>
                </c:pt>
                <c:pt idx="22">
                  <c:v>20434</c:v>
                </c:pt>
                <c:pt idx="23">
                  <c:v>183</c:v>
                </c:pt>
                <c:pt idx="24">
                  <c:v>11353</c:v>
                </c:pt>
                <c:pt idx="25">
                  <c:v>126823</c:v>
                </c:pt>
                <c:pt idx="26">
                  <c:v>187939</c:v>
                </c:pt>
                <c:pt idx="27">
                  <c:v>171466</c:v>
                </c:pt>
                <c:pt idx="28">
                  <c:v>4029</c:v>
                </c:pt>
                <c:pt idx="29">
                  <c:v>11424</c:v>
                </c:pt>
                <c:pt idx="30">
                  <c:v>949</c:v>
                </c:pt>
                <c:pt idx="31">
                  <c:v>346</c:v>
                </c:pt>
                <c:pt idx="32">
                  <c:v>3641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A-D179-4884-9C05-7647478CF89C}"/>
            </c:ext>
          </c:extLst>
        </c:ser>
        <c:ser>
          <c:idx val="6"/>
          <c:order val="7"/>
          <c:tx>
            <c:strRef>
              <c:f>'Dades per línies'!$E$11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Lit>
              <c:ptCount val="32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L112</c:v>
              </c:pt>
              <c:pt idx="7">
                <c:v>L115</c:v>
              </c:pt>
              <c:pt idx="8">
                <c:v>L310</c:v>
              </c:pt>
              <c:pt idx="9">
                <c:v>L320</c:v>
              </c:pt>
              <c:pt idx="10">
                <c:v>L186</c:v>
              </c:pt>
              <c:pt idx="11">
                <c:v>L280/281</c:v>
              </c:pt>
              <c:pt idx="12">
                <c:v>L260</c:v>
              </c:pt>
              <c:pt idx="13">
                <c:v>L265/266</c:v>
              </c:pt>
              <c:pt idx="14">
                <c:v>L130</c:v>
              </c:pt>
              <c:pt idx="15">
                <c:v>L131</c:v>
              </c:pt>
              <c:pt idx="16">
                <c:v>L135</c:v>
              </c:pt>
              <c:pt idx="17">
                <c:v>L140</c:v>
              </c:pt>
              <c:pt idx="18">
                <c:v>L145</c:v>
              </c:pt>
              <c:pt idx="19">
                <c:v>L146</c:v>
              </c:pt>
              <c:pt idx="20">
                <c:v>L230</c:v>
              </c:pt>
              <c:pt idx="21">
                <c:v>L245</c:v>
              </c:pt>
              <c:pt idx="22">
                <c:v>L106</c:v>
              </c:pt>
              <c:pt idx="23">
                <c:v>L107</c:v>
              </c:pt>
              <c:pt idx="24">
                <c:v>L150</c:v>
              </c:pt>
              <c:pt idx="25">
                <c:v>L160</c:v>
              </c:pt>
              <c:pt idx="26">
                <c:v>L161</c:v>
              </c:pt>
              <c:pt idx="27">
                <c:v>L170</c:v>
              </c:pt>
              <c:pt idx="28">
                <c:v>L172</c:v>
              </c:pt>
              <c:pt idx="29">
                <c:v>L183</c:v>
              </c:pt>
              <c:pt idx="30">
                <c:v>L191</c:v>
              </c:pt>
              <c:pt idx="31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('Dades per línies'!$S$11,'Dades per línies'!$S$31,'Dades per línies'!$S$52,'Dades per línies'!$S$72,'Dades per línies'!$T$80,'Dades per línies'!$S$95,'Dades per línies'!$S$122,'Dades per línies'!$S$142,'Dades per línies'!$S$150,'Dades per línies'!$S$165,'Dades per línies'!$S$174,'Dades per línies'!$S$190,'Dades per línies'!$S$208,'Dades per línies'!$S$226,'Dades per línies'!$S$245,'Dades per línies'!$S$265,'Dades per línies'!$S$282,'Dades per línies'!$S$301,'Dades per línies'!$S$323,'Dades per línies'!$S$344,'Dades per línies'!$S$360,'Dades per línies'!$S$380,'Dades per línies'!$S$398,'Dades per línies'!$S$411,'Dades per línies'!$S$430,'Dades per línies'!$S$450,'Dades per línies'!$S$471,'Dades per línies'!$S$491,'Dades per línies'!$S$509,'Dades per línies'!$S$526,'Dades per línies'!$S$542,'Dades per línies'!$S$553,'Dades per línies'!$S$563)</c:f>
              <c:numCache>
                <c:formatCode>#,##0</c:formatCode>
                <c:ptCount val="33"/>
                <c:pt idx="0">
                  <c:v>34</c:v>
                </c:pt>
                <c:pt idx="1">
                  <c:v>50611</c:v>
                </c:pt>
                <c:pt idx="2">
                  <c:v>9902</c:v>
                </c:pt>
                <c:pt idx="3">
                  <c:v>9564</c:v>
                </c:pt>
                <c:pt idx="5">
                  <c:v>2154</c:v>
                </c:pt>
                <c:pt idx="6">
                  <c:v>4813</c:v>
                </c:pt>
                <c:pt idx="7">
                  <c:v>35000</c:v>
                </c:pt>
                <c:pt idx="8">
                  <c:v>5</c:v>
                </c:pt>
                <c:pt idx="9">
                  <c:v>1741</c:v>
                </c:pt>
                <c:pt idx="10">
                  <c:v>12</c:v>
                </c:pt>
                <c:pt idx="11">
                  <c:v>1138</c:v>
                </c:pt>
                <c:pt idx="12">
                  <c:v>262</c:v>
                </c:pt>
                <c:pt idx="13">
                  <c:v>561</c:v>
                </c:pt>
                <c:pt idx="14">
                  <c:v>1547</c:v>
                </c:pt>
                <c:pt idx="15">
                  <c:v>8525</c:v>
                </c:pt>
                <c:pt idx="16">
                  <c:v>1190</c:v>
                </c:pt>
                <c:pt idx="17">
                  <c:v>8093</c:v>
                </c:pt>
                <c:pt idx="18">
                  <c:v>23474</c:v>
                </c:pt>
                <c:pt idx="19">
                  <c:v>4268</c:v>
                </c:pt>
                <c:pt idx="20">
                  <c:v>3631</c:v>
                </c:pt>
                <c:pt idx="21">
                  <c:v>2129</c:v>
                </c:pt>
                <c:pt idx="22">
                  <c:v>13958</c:v>
                </c:pt>
                <c:pt idx="23">
                  <c:v>28</c:v>
                </c:pt>
                <c:pt idx="24">
                  <c:v>1455</c:v>
                </c:pt>
                <c:pt idx="25">
                  <c:v>71420</c:v>
                </c:pt>
                <c:pt idx="26">
                  <c:v>88987</c:v>
                </c:pt>
                <c:pt idx="27">
                  <c:v>89147</c:v>
                </c:pt>
                <c:pt idx="28">
                  <c:v>1126</c:v>
                </c:pt>
                <c:pt idx="29">
                  <c:v>3812</c:v>
                </c:pt>
                <c:pt idx="30">
                  <c:v>82</c:v>
                </c:pt>
                <c:pt idx="31">
                  <c:v>183</c:v>
                </c:pt>
                <c:pt idx="32">
                  <c:v>2783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B-D179-4884-9C05-7647478CF89C}"/>
            </c:ext>
          </c:extLst>
        </c:ser>
        <c:ser>
          <c:idx val="7"/>
          <c:order val="8"/>
          <c:tx>
            <c:strRef>
              <c:f>'Dades per línies'!$E$6:$F$6</c:f>
              <c:strCache>
                <c:ptCount val="1"/>
                <c:pt idx="0">
                  <c:v>Bo Sanitari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Lit>
              <c:ptCount val="32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L112</c:v>
              </c:pt>
              <c:pt idx="7">
                <c:v>L115</c:v>
              </c:pt>
              <c:pt idx="8">
                <c:v>L310</c:v>
              </c:pt>
              <c:pt idx="9">
                <c:v>L320</c:v>
              </c:pt>
              <c:pt idx="10">
                <c:v>L186</c:v>
              </c:pt>
              <c:pt idx="11">
                <c:v>L280/281</c:v>
              </c:pt>
              <c:pt idx="12">
                <c:v>L260</c:v>
              </c:pt>
              <c:pt idx="13">
                <c:v>L265/266</c:v>
              </c:pt>
              <c:pt idx="14">
                <c:v>L130</c:v>
              </c:pt>
              <c:pt idx="15">
                <c:v>L131</c:v>
              </c:pt>
              <c:pt idx="16">
                <c:v>L135</c:v>
              </c:pt>
              <c:pt idx="17">
                <c:v>L140</c:v>
              </c:pt>
              <c:pt idx="18">
                <c:v>L145</c:v>
              </c:pt>
              <c:pt idx="19">
                <c:v>L146</c:v>
              </c:pt>
              <c:pt idx="20">
                <c:v>L230</c:v>
              </c:pt>
              <c:pt idx="21">
                <c:v>L245</c:v>
              </c:pt>
              <c:pt idx="22">
                <c:v>L106</c:v>
              </c:pt>
              <c:pt idx="23">
                <c:v>L107</c:v>
              </c:pt>
              <c:pt idx="24">
                <c:v>L150</c:v>
              </c:pt>
              <c:pt idx="25">
                <c:v>L160</c:v>
              </c:pt>
              <c:pt idx="26">
                <c:v>L161</c:v>
              </c:pt>
              <c:pt idx="27">
                <c:v>L170</c:v>
              </c:pt>
              <c:pt idx="28">
                <c:v>L172</c:v>
              </c:pt>
              <c:pt idx="29">
                <c:v>L183</c:v>
              </c:pt>
              <c:pt idx="30">
                <c:v>L191</c:v>
              </c:pt>
              <c:pt idx="31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('Dades per línies'!$S$6,'Dades per línies'!$S$16,'Dades per línies'!$S$36,'Dades per línies'!$S$57,'Dades per línies'!$S$77,'Dades per línies'!$S$87,'Dades per línies'!$S$106,'Dades per línies'!$S$127,'Dades per línies'!$S$147,'Dades per línies'!$S$155,'Dades per línies'!$T$170,'Dades per línies'!$T$181,'Dades per línies'!$T$196,'Dades per línies'!$T$213,'Dades per línies'!$S$231,'Dades per línies'!$S$250,'Dades per línies'!$S$270,'Dades per línies'!$S$287,'Dades per línies'!$S$306,'Dades per línies'!$S$328,'Dades per línies'!$S$350,'Dades per línies'!$S$365,'Dades per línies'!$S$385,'Dades per línies'!$S$403,'Dades per línies'!$S$416,'Dades per línies'!$S$435,'Dades per línies'!$S$455,'Dades per línies'!$S$476,'Dades per línies'!$S$496,'Dades per línies'!$T$514,'Dades per línies'!$T$533,'Dades per línies'!$T$546,'Dades per línies'!$T$557)</c:f>
              <c:numCache>
                <c:formatCode>#,##0</c:formatCode>
                <c:ptCount val="33"/>
                <c:pt idx="0">
                  <c:v>195</c:v>
                </c:pt>
                <c:pt idx="1">
                  <c:v>3893</c:v>
                </c:pt>
                <c:pt idx="2">
                  <c:v>1984</c:v>
                </c:pt>
                <c:pt idx="3">
                  <c:v>2026</c:v>
                </c:pt>
                <c:pt idx="4">
                  <c:v>125</c:v>
                </c:pt>
                <c:pt idx="5">
                  <c:v>208</c:v>
                </c:pt>
                <c:pt idx="6">
                  <c:v>788</c:v>
                </c:pt>
                <c:pt idx="7">
                  <c:v>7701</c:v>
                </c:pt>
                <c:pt idx="8">
                  <c:v>0</c:v>
                </c:pt>
                <c:pt idx="9">
                  <c:v>1169</c:v>
                </c:pt>
                <c:pt idx="14">
                  <c:v>200</c:v>
                </c:pt>
                <c:pt idx="15">
                  <c:v>733</c:v>
                </c:pt>
                <c:pt idx="16">
                  <c:v>43</c:v>
                </c:pt>
                <c:pt idx="17">
                  <c:v>1312</c:v>
                </c:pt>
                <c:pt idx="18">
                  <c:v>1531</c:v>
                </c:pt>
                <c:pt idx="19">
                  <c:v>224</c:v>
                </c:pt>
                <c:pt idx="20">
                  <c:v>160</c:v>
                </c:pt>
                <c:pt idx="21">
                  <c:v>85</c:v>
                </c:pt>
                <c:pt idx="22">
                  <c:v>682</c:v>
                </c:pt>
                <c:pt idx="23">
                  <c:v>0</c:v>
                </c:pt>
                <c:pt idx="24">
                  <c:v>1003</c:v>
                </c:pt>
                <c:pt idx="25">
                  <c:v>7414</c:v>
                </c:pt>
                <c:pt idx="26">
                  <c:v>8546</c:v>
                </c:pt>
                <c:pt idx="27">
                  <c:v>8387</c:v>
                </c:pt>
                <c:pt idx="28">
                  <c:v>209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C-D179-4884-9C05-7647478CF89C}"/>
            </c:ext>
          </c:extLst>
        </c:ser>
        <c:ser>
          <c:idx val="8"/>
          <c:order val="9"/>
          <c:tx>
            <c:strRef>
              <c:f>'Dades per operadors'!$C$17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2"/>
              <c:pt idx="0">
                <c:v>L103</c:v>
              </c:pt>
              <c:pt idx="1">
                <c:v>L180</c:v>
              </c:pt>
              <c:pt idx="2">
                <c:v>L181</c:v>
              </c:pt>
              <c:pt idx="3">
                <c:v>L182</c:v>
              </c:pt>
              <c:pt idx="4">
                <c:v>L184</c:v>
              </c:pt>
              <c:pt idx="5">
                <c:v>L102</c:v>
              </c:pt>
              <c:pt idx="6">
                <c:v>L112</c:v>
              </c:pt>
              <c:pt idx="7">
                <c:v>L115</c:v>
              </c:pt>
              <c:pt idx="8">
                <c:v>L310</c:v>
              </c:pt>
              <c:pt idx="9">
                <c:v>L320</c:v>
              </c:pt>
              <c:pt idx="10">
                <c:v>L186</c:v>
              </c:pt>
              <c:pt idx="11">
                <c:v>L280/281</c:v>
              </c:pt>
              <c:pt idx="12">
                <c:v>L260</c:v>
              </c:pt>
              <c:pt idx="13">
                <c:v>L265/266</c:v>
              </c:pt>
              <c:pt idx="14">
                <c:v>L130</c:v>
              </c:pt>
              <c:pt idx="15">
                <c:v>L131</c:v>
              </c:pt>
              <c:pt idx="16">
                <c:v>L135</c:v>
              </c:pt>
              <c:pt idx="17">
                <c:v>L140</c:v>
              </c:pt>
              <c:pt idx="18">
                <c:v>L145</c:v>
              </c:pt>
              <c:pt idx="19">
                <c:v>L146</c:v>
              </c:pt>
              <c:pt idx="20">
                <c:v>L230</c:v>
              </c:pt>
              <c:pt idx="21">
                <c:v>L245</c:v>
              </c:pt>
              <c:pt idx="22">
                <c:v>L106</c:v>
              </c:pt>
              <c:pt idx="23">
                <c:v>L107</c:v>
              </c:pt>
              <c:pt idx="24">
                <c:v>L150</c:v>
              </c:pt>
              <c:pt idx="25">
                <c:v>L160</c:v>
              </c:pt>
              <c:pt idx="26">
                <c:v>L161</c:v>
              </c:pt>
              <c:pt idx="27">
                <c:v>L170</c:v>
              </c:pt>
              <c:pt idx="28">
                <c:v>L172</c:v>
              </c:pt>
              <c:pt idx="29">
                <c:v>L183</c:v>
              </c:pt>
              <c:pt idx="30">
                <c:v>L191</c:v>
              </c:pt>
              <c:pt idx="31">
                <c:v>L105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('Dades per línies'!$S$12,'Dades per línies'!$S$32,'Dades per línies'!$S$53,'Dades per línies'!$S$73,'Dades per línies'!$S$83,'Dades per línies'!$S$96,'Dades per línies'!$S$123,'Dades per línies'!$S$143,'Dades per línies'!$S$151,'Dades per línies'!$S$166,'Dades per línies'!$S$175,'Dades per línies'!$S$191,'Dades per línies'!$S$209,'Dades per línies'!$S$227,'Dades per línies'!$S$246,'Dades per línies'!$S$266,'Dades per línies'!$S$283,'Dades per línies'!$S$302,'Dades per línies'!$S$324,'Dades per línies'!$S$345,'Dades per línies'!$S$361,'Dades per línies'!$S$381,'Dades per línies'!$S$399,'Dades per línies'!$S$412,'Dades per línies'!$S$431,'Dades per línies'!$S$451,'Dades per línies'!$S$472,'Dades per línies'!$S$492,'Dades per línies'!$S$510,'Dades per línies'!$S$527,'Dades per línies'!$S$543,'Dades per línies'!$S$554,'Dades per línies'!$S$564)</c:f>
              <c:numCache>
                <c:formatCode>#,##0</c:formatCode>
                <c:ptCount val="33"/>
                <c:pt idx="0">
                  <c:v>20055</c:v>
                </c:pt>
                <c:pt idx="1">
                  <c:v>719296</c:v>
                </c:pt>
                <c:pt idx="2">
                  <c:v>237791</c:v>
                </c:pt>
                <c:pt idx="3">
                  <c:v>211150</c:v>
                </c:pt>
                <c:pt idx="4">
                  <c:v>8894</c:v>
                </c:pt>
                <c:pt idx="5">
                  <c:v>304370</c:v>
                </c:pt>
                <c:pt idx="6">
                  <c:v>137657</c:v>
                </c:pt>
                <c:pt idx="7">
                  <c:v>251776</c:v>
                </c:pt>
                <c:pt idx="8">
                  <c:v>1043</c:v>
                </c:pt>
                <c:pt idx="9">
                  <c:v>28434</c:v>
                </c:pt>
                <c:pt idx="10">
                  <c:v>786</c:v>
                </c:pt>
                <c:pt idx="11">
                  <c:v>6905</c:v>
                </c:pt>
                <c:pt idx="12">
                  <c:v>51992</c:v>
                </c:pt>
                <c:pt idx="13">
                  <c:v>87055</c:v>
                </c:pt>
                <c:pt idx="14">
                  <c:v>18810</c:v>
                </c:pt>
                <c:pt idx="15">
                  <c:v>120375</c:v>
                </c:pt>
                <c:pt idx="16">
                  <c:v>25843</c:v>
                </c:pt>
                <c:pt idx="17">
                  <c:v>238299</c:v>
                </c:pt>
                <c:pt idx="18">
                  <c:v>272600</c:v>
                </c:pt>
                <c:pt idx="19">
                  <c:v>62235</c:v>
                </c:pt>
                <c:pt idx="20">
                  <c:v>64047</c:v>
                </c:pt>
                <c:pt idx="21">
                  <c:v>15647</c:v>
                </c:pt>
                <c:pt idx="22">
                  <c:v>211116</c:v>
                </c:pt>
                <c:pt idx="23">
                  <c:v>2861</c:v>
                </c:pt>
                <c:pt idx="24">
                  <c:v>98090</c:v>
                </c:pt>
                <c:pt idx="25">
                  <c:v>827006</c:v>
                </c:pt>
                <c:pt idx="26">
                  <c:v>924509</c:v>
                </c:pt>
                <c:pt idx="27">
                  <c:v>982857</c:v>
                </c:pt>
                <c:pt idx="28">
                  <c:v>23644</c:v>
                </c:pt>
                <c:pt idx="29">
                  <c:v>79212</c:v>
                </c:pt>
                <c:pt idx="30">
                  <c:v>12862</c:v>
                </c:pt>
                <c:pt idx="31">
                  <c:v>6401</c:v>
                </c:pt>
                <c:pt idx="32">
                  <c:v>15707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D-D179-4884-9C05-7647478CF8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2807168"/>
        <c:axId val="182854016"/>
      </c:barChart>
      <c:catAx>
        <c:axId val="1828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s-ES"/>
          </a:p>
        </c:txPr>
        <c:crossAx val="182854016"/>
        <c:crosses val="autoZero"/>
        <c:auto val="1"/>
        <c:lblAlgn val="ctr"/>
        <c:lblOffset val="100"/>
        <c:noMultiLvlLbl val="0"/>
      </c:catAx>
      <c:valAx>
        <c:axId val="182854016"/>
        <c:scaling>
          <c:orientation val="minMax"/>
          <c:max val="11000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-1920000" vert="horz"/>
          <a:lstStyle/>
          <a:p>
            <a:pPr>
              <a:defRPr sz="1100" b="0"/>
            </a:pPr>
            <a:endParaRPr lang="es-ES"/>
          </a:p>
        </c:txPr>
        <c:crossAx val="182807168"/>
        <c:crosses val="autoZero"/>
        <c:crossBetween val="between"/>
        <c:majorUnit val="100000"/>
      </c:valAx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7009713171591985"/>
          <c:y val="0.28444896827979838"/>
          <c:w val="0.10484991158311836"/>
          <c:h val="0.4124946194231206"/>
        </c:manualLayout>
      </c:layout>
      <c:overlay val="0"/>
      <c:txPr>
        <a:bodyPr/>
        <a:lstStyle/>
        <a:p>
          <a:pPr>
            <a:defRPr sz="1100" i="1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chivo" pitchFamily="34" charset="0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180976</xdr:rowOff>
    </xdr:from>
    <xdr:to>
      <xdr:col>10</xdr:col>
      <xdr:colOff>21210</xdr:colOff>
      <xdr:row>10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60" t="10513" r="4182" b="6786"/>
        <a:stretch>
          <a:fillRect/>
        </a:stretch>
      </xdr:blipFill>
      <xdr:spPr bwMode="auto">
        <a:xfrm>
          <a:off x="723901" y="180976"/>
          <a:ext cx="6488684" cy="2019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223632</xdr:colOff>
      <xdr:row>3</xdr:row>
      <xdr:rowOff>131513</xdr:rowOff>
    </xdr:from>
    <xdr:to>
      <xdr:col>13</xdr:col>
      <xdr:colOff>302548</xdr:colOff>
      <xdr:row>36</xdr:row>
      <xdr:rowOff>54014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985632" y="703013"/>
          <a:ext cx="9222916" cy="6209001"/>
          <a:chOff x="17665185" y="9111402"/>
          <a:chExt cx="10174987" cy="6209001"/>
        </a:xfrm>
      </xdr:grpSpPr>
      <xdr:grpSp>
        <xdr:nvGrpSpPr>
          <xdr:cNvPr id="3" name="13 Grupo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17665185" y="9111402"/>
            <a:ext cx="10174987" cy="6209001"/>
            <a:chOff x="20007948" y="6982062"/>
            <a:chExt cx="10177058" cy="6209502"/>
          </a:xfrm>
        </xdr:grpSpPr>
        <xdr:graphicFrame macro="">
          <xdr:nvGraphicFramePr>
            <xdr:cNvPr id="5" name="4 Gráfico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22607027" y="7976626"/>
            <a:ext cx="7577979" cy="52149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2 Gráfico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aphicFramePr/>
          </xdr:nvGraphicFramePr>
          <xdr:xfrm>
            <a:off x="20007948" y="6982062"/>
            <a:ext cx="4402254" cy="36683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7" name="6 Conector recto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CxnSpPr/>
          </xdr:nvCxnSpPr>
          <xdr:spPr>
            <a:xfrm flipH="1" flipV="1">
              <a:off x="23325578" y="7728567"/>
              <a:ext cx="1280895" cy="1617723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7 Conector recto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CxnSpPr/>
          </xdr:nvCxnSpPr>
          <xdr:spPr>
            <a:xfrm flipH="1">
              <a:off x="23316438" y="9374867"/>
              <a:ext cx="1290035" cy="167737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3 Rectángulo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7908853" y="9835494"/>
            <a:ext cx="3072901" cy="1844526"/>
          </a:xfrm>
          <a:prstGeom prst="rect">
            <a:avLst/>
          </a:prstGeom>
          <a:noFill/>
          <a:ln w="1270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ES" sz="1100"/>
          </a:p>
        </xdr:txBody>
      </xdr:sp>
    </xdr:grpSp>
    <xdr:clientData/>
  </xdr:twoCellAnchor>
  <xdr:twoCellAnchor>
    <xdr:from>
      <xdr:col>14</xdr:col>
      <xdr:colOff>610053</xdr:colOff>
      <xdr:row>5</xdr:row>
      <xdr:rowOff>127000</xdr:rowOff>
    </xdr:from>
    <xdr:to>
      <xdr:col>25</xdr:col>
      <xdr:colOff>111125</xdr:colOff>
      <xdr:row>36</xdr:row>
      <xdr:rowOff>136132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1278053" y="1079500"/>
          <a:ext cx="7883072" cy="5914632"/>
          <a:chOff x="6975014" y="4118012"/>
          <a:chExt cx="4569473" cy="3453494"/>
        </a:xfrm>
      </xdr:grpSpPr>
      <xdr:graphicFrame macro="">
        <xdr:nvGraphicFramePr>
          <xdr:cNvPr id="10" name="9 Gráfico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GraphicFramePr/>
        </xdr:nvGraphicFramePr>
        <xdr:xfrm>
          <a:off x="6975014" y="4118012"/>
          <a:ext cx="4569473" cy="34534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1" name="10 CuadroTexto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>
            <a:off x="10910097" y="5215918"/>
            <a:ext cx="599657" cy="3887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ES" sz="1050" i="1">
                <a:latin typeface="Archivo" pitchFamily="34" charset="0"/>
              </a:rPr>
              <a:t>Bitllets senzills</a:t>
            </a:r>
          </a:p>
        </xdr:txBody>
      </xdr:sp>
      <xdr:sp macro="" textlink="">
        <xdr:nvSpPr>
          <xdr:cNvPr id="12" name="11 Cerrar llave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10889953" y="5060874"/>
            <a:ext cx="68262" cy="621682"/>
          </a:xfrm>
          <a:prstGeom prst="rightBrace">
            <a:avLst/>
          </a:prstGeom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s-ES" sz="1100"/>
          </a:p>
        </xdr:txBody>
      </xdr:sp>
    </xdr:grpSp>
    <xdr:clientData/>
  </xdr:twoCellAnchor>
  <xdr:twoCellAnchor>
    <xdr:from>
      <xdr:col>3</xdr:col>
      <xdr:colOff>311472</xdr:colOff>
      <xdr:row>40</xdr:row>
      <xdr:rowOff>103266</xdr:rowOff>
    </xdr:from>
    <xdr:to>
      <xdr:col>13</xdr:col>
      <xdr:colOff>298425</xdr:colOff>
      <xdr:row>65</xdr:row>
      <xdr:rowOff>163286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433917</xdr:colOff>
      <xdr:row>40</xdr:row>
      <xdr:rowOff>42335</xdr:rowOff>
    </xdr:from>
    <xdr:to>
      <xdr:col>24</xdr:col>
      <xdr:colOff>158751</xdr:colOff>
      <xdr:row>65</xdr:row>
      <xdr:rowOff>42335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54429</xdr:colOff>
      <xdr:row>70</xdr:row>
      <xdr:rowOff>81643</xdr:rowOff>
    </xdr:from>
    <xdr:to>
      <xdr:col>19</xdr:col>
      <xdr:colOff>54429</xdr:colOff>
      <xdr:row>96</xdr:row>
      <xdr:rowOff>176894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258536</xdr:colOff>
      <xdr:row>97</xdr:row>
      <xdr:rowOff>92983</xdr:rowOff>
    </xdr:from>
    <xdr:to>
      <xdr:col>29</xdr:col>
      <xdr:colOff>489857</xdr:colOff>
      <xdr:row>134</xdr:row>
      <xdr:rowOff>122464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119063</xdr:colOff>
      <xdr:row>104</xdr:row>
      <xdr:rowOff>100853</xdr:rowOff>
    </xdr:from>
    <xdr:to>
      <xdr:col>13</xdr:col>
      <xdr:colOff>47625</xdr:colOff>
      <xdr:row>136</xdr:row>
      <xdr:rowOff>1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201942</xdr:colOff>
      <xdr:row>138</xdr:row>
      <xdr:rowOff>12523</xdr:rowOff>
    </xdr:from>
    <xdr:to>
      <xdr:col>28</xdr:col>
      <xdr:colOff>163285</xdr:colOff>
      <xdr:row>189</xdr:row>
      <xdr:rowOff>107774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349250</xdr:colOff>
      <xdr:row>193</xdr:row>
      <xdr:rowOff>127000</xdr:rowOff>
    </xdr:from>
    <xdr:to>
      <xdr:col>14</xdr:col>
      <xdr:colOff>336203</xdr:colOff>
      <xdr:row>218</xdr:row>
      <xdr:rowOff>187020</xdr:rowOff>
    </xdr:to>
    <xdr:graphicFrame macro="">
      <xdr:nvGraphicFramePr>
        <xdr:cNvPr id="19" name="12 Gráfico">
          <a:extLst>
            <a:ext uri="{FF2B5EF4-FFF2-40B4-BE49-F238E27FC236}">
              <a16:creationId xmlns:a16="http://schemas.microsoft.com/office/drawing/2014/main" id="{C69EADA6-E017-4FD0-BDEC-96CC20488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635000</xdr:colOff>
      <xdr:row>192</xdr:row>
      <xdr:rowOff>127000</xdr:rowOff>
    </xdr:from>
    <xdr:to>
      <xdr:col>25</xdr:col>
      <xdr:colOff>635000</xdr:colOff>
      <xdr:row>219</xdr:row>
      <xdr:rowOff>31751</xdr:rowOff>
    </xdr:to>
    <xdr:graphicFrame macro="">
      <xdr:nvGraphicFramePr>
        <xdr:cNvPr id="20" name="14 Gráfico">
          <a:extLst>
            <a:ext uri="{FF2B5EF4-FFF2-40B4-BE49-F238E27FC236}">
              <a16:creationId xmlns:a16="http://schemas.microsoft.com/office/drawing/2014/main" id="{0083E9C5-4C89-4FDC-940F-6E6B27865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179916</xdr:colOff>
      <xdr:row>220</xdr:row>
      <xdr:rowOff>25399</xdr:rowOff>
    </xdr:from>
    <xdr:to>
      <xdr:col>13</xdr:col>
      <xdr:colOff>634999</xdr:colOff>
      <xdr:row>239</xdr:row>
      <xdr:rowOff>169333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CC484DA-CE8B-4F67-8E0C-CE94EE040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0.84893</cdr:x>
      <cdr:y>0.63399</cdr:y>
    </cdr:from>
    <cdr:to>
      <cdr:x>0.98008</cdr:x>
      <cdr:y>0.83021</cdr:y>
    </cdr:to>
    <cdr:grpSp>
      <cdr:nvGrpSpPr>
        <cdr:cNvPr id="4" name="3 Grupo">
          <a:extLst xmlns:a="http://schemas.openxmlformats.org/drawingml/2006/main">
            <a:ext uri="{FF2B5EF4-FFF2-40B4-BE49-F238E27FC236}">
              <a16:creationId xmlns:a16="http://schemas.microsoft.com/office/drawing/2014/main" id="{B1A54FCC-D56D-4CB3-802E-C5AD87345E2C}"/>
            </a:ext>
          </a:extLst>
        </cdr:cNvPr>
        <cdr:cNvGrpSpPr/>
      </cdr:nvGrpSpPr>
      <cdr:grpSpPr>
        <a:xfrm xmlns:a="http://schemas.openxmlformats.org/drawingml/2006/main">
          <a:off x="6235250" y="3019377"/>
          <a:ext cx="963275" cy="934498"/>
          <a:chOff x="5937755" y="3004039"/>
          <a:chExt cx="960133" cy="953155"/>
        </a:xfrm>
      </cdr:grpSpPr>
      <cdr:sp macro="" textlink="">
        <cdr:nvSpPr>
          <cdr:cNvPr id="2" name="10 CuadroTexto">
            <a:extLst xmlns:a="http://schemas.openxmlformats.org/drawingml/2006/main">
              <a:ext uri="{FF2B5EF4-FFF2-40B4-BE49-F238E27FC236}">
                <a16:creationId xmlns:a16="http://schemas.microsoft.com/office/drawing/2014/main" id="{00000000-0008-0000-0400-00000B000000}"/>
              </a:ext>
            </a:extLst>
          </cdr:cNvPr>
          <cdr:cNvSpPr txBox="1"/>
        </cdr:nvSpPr>
        <cdr:spPr>
          <a:xfrm xmlns:a="http://schemas.openxmlformats.org/drawingml/2006/main">
            <a:off x="5937755" y="3271058"/>
            <a:ext cx="960133" cy="5960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s-ES" sz="1050" i="1">
                <a:latin typeface="Archivo" pitchFamily="34" charset="0"/>
              </a:rPr>
              <a:t>Bitllets</a:t>
            </a:r>
            <a:r>
              <a:rPr lang="es-ES" sz="1050" i="1" baseline="0">
                <a:latin typeface="Archivo" pitchFamily="34" charset="0"/>
              </a:rPr>
              <a:t> senzills</a:t>
            </a:r>
            <a:endParaRPr lang="es-ES" sz="1050" i="1">
              <a:latin typeface="Archivo" pitchFamily="34" charset="0"/>
            </a:endParaRPr>
          </a:p>
        </cdr:txBody>
      </cdr:sp>
      <cdr:sp macro="" textlink="">
        <cdr:nvSpPr>
          <cdr:cNvPr id="3" name="11 Cerrar llave">
            <a:extLst xmlns:a="http://schemas.openxmlformats.org/drawingml/2006/main">
              <a:ext uri="{FF2B5EF4-FFF2-40B4-BE49-F238E27FC236}">
                <a16:creationId xmlns:a16="http://schemas.microsoft.com/office/drawing/2014/main" id="{00000000-0008-0000-0400-00000C000000}"/>
              </a:ext>
            </a:extLst>
          </cdr:cNvPr>
          <cdr:cNvSpPr/>
        </cdr:nvSpPr>
        <cdr:spPr>
          <a:xfrm xmlns:a="http://schemas.openxmlformats.org/drawingml/2006/main">
            <a:off x="5949462" y="3004039"/>
            <a:ext cx="109297" cy="953155"/>
          </a:xfrm>
          <a:prstGeom xmlns:a="http://schemas.openxmlformats.org/drawingml/2006/main" prst="rightBrace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ysClr val="windowText" lastClr="000000">
                <a:lumMod val="65000"/>
                <a:lumOff val="35000"/>
              </a:sysClr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endParaRPr lang="es-ES" sz="1100"/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0.09196</cdr:x>
      <cdr:y>0.9251</cdr:y>
    </cdr:from>
    <cdr:to>
      <cdr:x>0.36262</cdr:x>
      <cdr:y>0.99177</cdr:y>
    </cdr:to>
    <cdr:grpSp>
      <cdr:nvGrpSpPr>
        <cdr:cNvPr id="4" name="3 Grupo">
          <a:extLst xmlns:a="http://schemas.openxmlformats.org/drawingml/2006/main">
            <a:ext uri="{FF2B5EF4-FFF2-40B4-BE49-F238E27FC236}">
              <a16:creationId xmlns:a16="http://schemas.microsoft.com/office/drawing/2014/main" id="{339DC110-4155-4F4F-8551-5516E0E4365C}"/>
            </a:ext>
          </a:extLst>
        </cdr:cNvPr>
        <cdr:cNvGrpSpPr/>
      </cdr:nvGrpSpPr>
      <cdr:grpSpPr>
        <a:xfrm xmlns:a="http://schemas.openxmlformats.org/drawingml/2006/main">
          <a:off x="1072375" y="6547840"/>
          <a:ext cx="3156253" cy="471889"/>
          <a:chOff x="771525" y="4762501"/>
          <a:chExt cx="2943225" cy="342898"/>
        </a:xfrm>
      </cdr:grpSpPr>
      <cdr:sp macro="" textlink="">
        <cdr:nvSpPr>
          <cdr:cNvPr id="2" name="1 CuadroTexto"/>
          <cdr:cNvSpPr txBox="1"/>
        </cdr:nvSpPr>
        <cdr:spPr>
          <a:xfrm xmlns:a="http://schemas.openxmlformats.org/drawingml/2006/main">
            <a:off x="771525" y="4867274"/>
            <a:ext cx="2943225" cy="2381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es-ES" sz="1050" b="1">
                <a:latin typeface="Archivo" pitchFamily="34" charset="0"/>
              </a:rPr>
              <a:t>Bitllets senzills</a:t>
            </a:r>
          </a:p>
        </cdr:txBody>
      </cdr:sp>
      <cdr:sp macro="" textlink="">
        <cdr:nvSpPr>
          <cdr:cNvPr id="3" name="2 Cerrar llave"/>
          <cdr:cNvSpPr/>
        </cdr:nvSpPr>
        <cdr:spPr>
          <a:xfrm xmlns:a="http://schemas.openxmlformats.org/drawingml/2006/main" rot="5400000">
            <a:off x="2190749" y="3362326"/>
            <a:ext cx="114300" cy="2914649"/>
          </a:xfrm>
          <a:prstGeom xmlns:a="http://schemas.openxmlformats.org/drawingml/2006/main" prst="rightBrace">
            <a:avLst/>
          </a:prstGeom>
          <a:ln xmlns:a="http://schemas.openxmlformats.org/drawingml/2006/main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s-E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6</xdr:row>
      <xdr:rowOff>190499</xdr:rowOff>
    </xdr:from>
    <xdr:to>
      <xdr:col>19</xdr:col>
      <xdr:colOff>642937</xdr:colOff>
      <xdr:row>24</xdr:row>
      <xdr:rowOff>4761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2C0167C-2C64-4801-9805-AE6861F27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447674</xdr:colOff>
      <xdr:row>28</xdr:row>
      <xdr:rowOff>0</xdr:rowOff>
    </xdr:from>
    <xdr:to>
      <xdr:col>22</xdr:col>
      <xdr:colOff>457200</xdr:colOff>
      <xdr:row>49</xdr:row>
      <xdr:rowOff>107645</xdr:rowOff>
    </xdr:to>
    <xdr:graphicFrame macro="">
      <xdr:nvGraphicFramePr>
        <xdr:cNvPr id="4" name="12 Gráfico">
          <a:extLst>
            <a:ext uri="{FF2B5EF4-FFF2-40B4-BE49-F238E27FC236}">
              <a16:creationId xmlns:a16="http://schemas.microsoft.com/office/drawing/2014/main" id="{67E16AED-E9EE-4640-888B-6355487B6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47</xdr:row>
      <xdr:rowOff>47625</xdr:rowOff>
    </xdr:from>
    <xdr:to>
      <xdr:col>9</xdr:col>
      <xdr:colOff>1314450</xdr:colOff>
      <xdr:row>66</xdr:row>
      <xdr:rowOff>171450</xdr:rowOff>
    </xdr:to>
    <xdr:graphicFrame macro="">
      <xdr:nvGraphicFramePr>
        <xdr:cNvPr id="5" name="12 Gráfico">
          <a:extLst>
            <a:ext uri="{FF2B5EF4-FFF2-40B4-BE49-F238E27FC236}">
              <a16:creationId xmlns:a16="http://schemas.microsoft.com/office/drawing/2014/main" id="{AEB74C3A-FD17-4614-8BC2-BDAEE86C9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4763</xdr:rowOff>
    </xdr:from>
    <xdr:to>
      <xdr:col>12</xdr:col>
      <xdr:colOff>178595</xdr:colOff>
      <xdr:row>22</xdr:row>
      <xdr:rowOff>107156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750094</xdr:colOff>
      <xdr:row>23</xdr:row>
      <xdr:rowOff>178593</xdr:rowOff>
    </xdr:from>
    <xdr:to>
      <xdr:col>12</xdr:col>
      <xdr:colOff>202408</xdr:colOff>
      <xdr:row>49</xdr:row>
      <xdr:rowOff>176892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690564</xdr:colOff>
      <xdr:row>1</xdr:row>
      <xdr:rowOff>0</xdr:rowOff>
    </xdr:from>
    <xdr:to>
      <xdr:col>26</xdr:col>
      <xdr:colOff>202406</xdr:colOff>
      <xdr:row>22</xdr:row>
      <xdr:rowOff>102393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667204</xdr:colOff>
      <xdr:row>23</xdr:row>
      <xdr:rowOff>190499</xdr:rowOff>
    </xdr:from>
    <xdr:to>
      <xdr:col>28</xdr:col>
      <xdr:colOff>214313</xdr:colOff>
      <xdr:row>52</xdr:row>
      <xdr:rowOff>23812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Z40"/>
  <sheetViews>
    <sheetView showGridLines="0" tabSelected="1" workbookViewId="0">
      <selection activeCell="M9" sqref="M9"/>
    </sheetView>
  </sheetViews>
  <sheetFormatPr baseColWidth="10" defaultColWidth="11.42578125" defaultRowHeight="15" customHeight="1" x14ac:dyDescent="0.35"/>
  <cols>
    <col min="1" max="1" width="11.42578125" style="372"/>
    <col min="2" max="2" width="8.85546875" style="372" customWidth="1"/>
    <col min="3" max="8" width="11.42578125" style="372"/>
    <col min="9" max="9" width="14.85546875" style="388" customWidth="1"/>
    <col min="10" max="10" width="4.140625" style="372" customWidth="1"/>
    <col min="11" max="13" width="11.42578125" style="372"/>
    <col min="14" max="14" width="91.5703125" style="372" bestFit="1" customWidth="1"/>
    <col min="15" max="16384" width="11.42578125" style="372"/>
  </cols>
  <sheetData>
    <row r="11" spans="2:26" ht="18" thickBot="1" x14ac:dyDescent="0.4">
      <c r="N11" s="652"/>
    </row>
    <row r="12" spans="2:26" s="382" customFormat="1" ht="20.100000000000001" customHeight="1" thickBot="1" x14ac:dyDescent="0.4">
      <c r="B12" s="751" t="s">
        <v>162</v>
      </c>
      <c r="C12" s="752"/>
      <c r="D12" s="752"/>
      <c r="E12" s="752"/>
      <c r="F12" s="752"/>
      <c r="G12" s="752"/>
      <c r="H12" s="752"/>
      <c r="I12" s="752"/>
      <c r="J12" s="753"/>
    </row>
    <row r="13" spans="2:26" s="381" customFormat="1" ht="20.100000000000001" customHeight="1" thickBot="1" x14ac:dyDescent="0.4">
      <c r="B13" s="754" t="s">
        <v>163</v>
      </c>
      <c r="C13" s="755"/>
      <c r="D13" s="755"/>
      <c r="E13" s="755"/>
      <c r="F13" s="755"/>
      <c r="G13" s="755"/>
      <c r="H13" s="755"/>
      <c r="I13" s="755"/>
      <c r="J13" s="756"/>
    </row>
    <row r="14" spans="2:26" ht="15" customHeight="1" x14ac:dyDescent="0.4">
      <c r="B14" s="373"/>
      <c r="C14" s="373"/>
      <c r="D14" s="373"/>
      <c r="E14" s="373"/>
      <c r="F14" s="373"/>
      <c r="G14" s="373"/>
      <c r="H14" s="373"/>
      <c r="I14" s="385"/>
      <c r="J14" s="374"/>
      <c r="M14" s="65"/>
      <c r="N14" s="65"/>
      <c r="O14" s="65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</row>
    <row r="15" spans="2:26" ht="15" customHeight="1" thickBot="1" x14ac:dyDescent="0.45">
      <c r="B15" s="373"/>
      <c r="C15" s="373"/>
      <c r="D15" s="373"/>
      <c r="E15" s="373"/>
      <c r="F15" s="373"/>
      <c r="G15" s="373"/>
      <c r="H15" s="373"/>
      <c r="I15" s="385"/>
      <c r="J15" s="374"/>
    </row>
    <row r="16" spans="2:26" ht="15" customHeight="1" thickBot="1" x14ac:dyDescent="0.4">
      <c r="B16" s="389" t="s">
        <v>73</v>
      </c>
      <c r="C16" s="390" t="s">
        <v>170</v>
      </c>
      <c r="D16" s="391"/>
      <c r="E16" s="391"/>
      <c r="F16" s="391"/>
      <c r="G16" s="391"/>
      <c r="H16" s="391"/>
      <c r="I16" s="651" t="s">
        <v>80</v>
      </c>
      <c r="J16" s="392"/>
    </row>
    <row r="17" spans="2:10" ht="15" customHeight="1" x14ac:dyDescent="0.4">
      <c r="B17" s="384"/>
      <c r="C17" s="373"/>
      <c r="D17" s="373"/>
      <c r="E17" s="373"/>
      <c r="F17" s="373"/>
      <c r="G17" s="373"/>
      <c r="H17" s="373"/>
      <c r="I17" s="385"/>
      <c r="J17" s="374"/>
    </row>
    <row r="18" spans="2:10" ht="15" customHeight="1" thickBot="1" x14ac:dyDescent="0.45">
      <c r="B18" s="384"/>
      <c r="C18" s="373"/>
      <c r="D18" s="373"/>
      <c r="E18" s="373"/>
      <c r="F18" s="373"/>
      <c r="G18" s="373"/>
      <c r="H18" s="373"/>
      <c r="I18" s="385"/>
      <c r="J18" s="374"/>
    </row>
    <row r="19" spans="2:10" ht="15" customHeight="1" thickBot="1" x14ac:dyDescent="0.4">
      <c r="B19" s="389" t="s">
        <v>74</v>
      </c>
      <c r="C19" s="390" t="s">
        <v>164</v>
      </c>
      <c r="D19" s="391"/>
      <c r="E19" s="391"/>
      <c r="F19" s="391"/>
      <c r="G19" s="391"/>
      <c r="H19" s="391"/>
      <c r="I19" s="651" t="s">
        <v>80</v>
      </c>
      <c r="J19" s="392"/>
    </row>
    <row r="20" spans="2:10" ht="15" customHeight="1" x14ac:dyDescent="0.35">
      <c r="B20" s="383"/>
      <c r="C20" s="375"/>
      <c r="D20" s="375"/>
      <c r="E20" s="375"/>
      <c r="F20" s="375"/>
      <c r="G20" s="375"/>
      <c r="H20" s="375"/>
      <c r="I20" s="386"/>
      <c r="J20" s="376"/>
    </row>
    <row r="21" spans="2:10" ht="15" customHeight="1" thickBot="1" x14ac:dyDescent="0.4">
      <c r="B21" s="383"/>
      <c r="C21" s="375"/>
      <c r="D21" s="375"/>
      <c r="E21" s="375"/>
      <c r="F21" s="375"/>
      <c r="G21" s="375"/>
      <c r="H21" s="375"/>
      <c r="I21" s="386"/>
      <c r="J21" s="376"/>
    </row>
    <row r="22" spans="2:10" ht="15" customHeight="1" thickBot="1" x14ac:dyDescent="0.4">
      <c r="B22" s="393" t="s">
        <v>75</v>
      </c>
      <c r="C22" s="390" t="s">
        <v>165</v>
      </c>
      <c r="D22" s="391"/>
      <c r="E22" s="391"/>
      <c r="F22" s="391"/>
      <c r="G22" s="391"/>
      <c r="H22" s="391"/>
      <c r="I22" s="651" t="s">
        <v>80</v>
      </c>
      <c r="J22" s="392"/>
    </row>
    <row r="23" spans="2:10" ht="15" customHeight="1" x14ac:dyDescent="0.35">
      <c r="B23" s="383"/>
      <c r="C23" s="375"/>
      <c r="D23" s="375"/>
      <c r="E23" s="375"/>
      <c r="F23" s="375"/>
      <c r="G23" s="375"/>
      <c r="H23" s="375"/>
      <c r="I23" s="386"/>
      <c r="J23" s="376"/>
    </row>
    <row r="24" spans="2:10" ht="15" customHeight="1" thickBot="1" x14ac:dyDescent="0.4">
      <c r="B24" s="383"/>
      <c r="C24" s="375"/>
      <c r="D24" s="375"/>
      <c r="E24" s="375"/>
      <c r="F24" s="375"/>
      <c r="G24" s="375"/>
      <c r="H24" s="375"/>
      <c r="I24" s="386"/>
      <c r="J24" s="376"/>
    </row>
    <row r="25" spans="2:10" ht="15" customHeight="1" thickBot="1" x14ac:dyDescent="0.4">
      <c r="B25" s="393" t="s">
        <v>76</v>
      </c>
      <c r="C25" s="390" t="s">
        <v>227</v>
      </c>
      <c r="D25" s="391"/>
      <c r="E25" s="391"/>
      <c r="F25" s="391"/>
      <c r="G25" s="391"/>
      <c r="H25" s="391"/>
      <c r="I25" s="651" t="s">
        <v>80</v>
      </c>
      <c r="J25" s="392"/>
    </row>
    <row r="26" spans="2:10" ht="15" customHeight="1" x14ac:dyDescent="0.35">
      <c r="B26" s="383"/>
      <c r="C26" s="375"/>
      <c r="D26" s="375"/>
      <c r="E26" s="375"/>
      <c r="F26" s="375"/>
      <c r="G26" s="375"/>
      <c r="H26" s="375"/>
      <c r="I26" s="386"/>
      <c r="J26" s="376"/>
    </row>
    <row r="27" spans="2:10" ht="15" customHeight="1" thickBot="1" x14ac:dyDescent="0.4">
      <c r="B27" s="383"/>
      <c r="C27" s="375"/>
      <c r="D27" s="375"/>
      <c r="E27" s="375"/>
      <c r="F27" s="375"/>
      <c r="G27" s="375"/>
      <c r="H27" s="375"/>
      <c r="I27" s="386"/>
      <c r="J27" s="376"/>
    </row>
    <row r="28" spans="2:10" ht="15" customHeight="1" thickBot="1" x14ac:dyDescent="0.4">
      <c r="B28" s="393" t="s">
        <v>77</v>
      </c>
      <c r="C28" s="390" t="s">
        <v>228</v>
      </c>
      <c r="D28" s="391"/>
      <c r="E28" s="391"/>
      <c r="F28" s="391"/>
      <c r="G28" s="391"/>
      <c r="H28" s="391"/>
      <c r="I28" s="651" t="s">
        <v>80</v>
      </c>
      <c r="J28" s="392"/>
    </row>
    <row r="29" spans="2:10" ht="15" customHeight="1" x14ac:dyDescent="0.35">
      <c r="B29" s="377"/>
      <c r="C29" s="378"/>
      <c r="D29" s="379"/>
      <c r="E29" s="379"/>
      <c r="F29" s="379"/>
      <c r="G29" s="379"/>
      <c r="H29" s="379"/>
      <c r="I29" s="387"/>
      <c r="J29" s="376"/>
    </row>
    <row r="30" spans="2:10" ht="15" customHeight="1" thickBot="1" x14ac:dyDescent="0.4">
      <c r="B30" s="377"/>
      <c r="C30" s="375"/>
      <c r="D30" s="380"/>
      <c r="E30" s="375"/>
      <c r="F30" s="375"/>
      <c r="G30" s="375"/>
      <c r="H30" s="375"/>
      <c r="I30" s="386"/>
      <c r="J30" s="376"/>
    </row>
    <row r="31" spans="2:10" ht="15" customHeight="1" thickBot="1" x14ac:dyDescent="0.4">
      <c r="B31" s="393" t="s">
        <v>78</v>
      </c>
      <c r="C31" s="390" t="s">
        <v>166</v>
      </c>
      <c r="D31" s="391"/>
      <c r="E31" s="391"/>
      <c r="F31" s="391"/>
      <c r="G31" s="391"/>
      <c r="H31" s="391"/>
      <c r="I31" s="651" t="s">
        <v>80</v>
      </c>
      <c r="J31" s="392"/>
    </row>
    <row r="32" spans="2:10" ht="15" customHeight="1" x14ac:dyDescent="0.35">
      <c r="B32" s="383"/>
      <c r="C32" s="375"/>
      <c r="D32" s="375"/>
      <c r="E32" s="375"/>
      <c r="F32" s="375"/>
      <c r="G32" s="375"/>
      <c r="H32" s="375"/>
      <c r="I32" s="386"/>
      <c r="J32" s="376"/>
    </row>
    <row r="33" spans="2:10" ht="15" customHeight="1" thickBot="1" x14ac:dyDescent="0.4">
      <c r="B33" s="383"/>
      <c r="C33" s="375"/>
      <c r="D33" s="375"/>
      <c r="E33" s="375"/>
      <c r="F33" s="375"/>
      <c r="G33" s="375"/>
      <c r="H33" s="375"/>
      <c r="I33" s="386"/>
      <c r="J33" s="376"/>
    </row>
    <row r="34" spans="2:10" ht="15" customHeight="1" thickBot="1" x14ac:dyDescent="0.4">
      <c r="B34" s="393" t="s">
        <v>79</v>
      </c>
      <c r="C34" s="390" t="s">
        <v>167</v>
      </c>
      <c r="D34" s="391"/>
      <c r="E34" s="391"/>
      <c r="F34" s="391"/>
      <c r="G34" s="391"/>
      <c r="H34" s="391"/>
      <c r="I34" s="651" t="s">
        <v>80</v>
      </c>
      <c r="J34" s="392"/>
    </row>
    <row r="35" spans="2:10" ht="15" customHeight="1" x14ac:dyDescent="0.35">
      <c r="B35" s="383"/>
      <c r="C35" s="375"/>
      <c r="D35" s="375"/>
      <c r="E35" s="375"/>
      <c r="F35" s="375"/>
      <c r="G35" s="375"/>
      <c r="H35" s="375"/>
      <c r="I35" s="386"/>
      <c r="J35" s="376"/>
    </row>
    <row r="36" spans="2:10" ht="15" customHeight="1" thickBot="1" x14ac:dyDescent="0.4">
      <c r="B36" s="383"/>
      <c r="C36" s="375"/>
      <c r="D36" s="375"/>
      <c r="E36" s="375"/>
      <c r="F36" s="375"/>
      <c r="G36" s="375"/>
      <c r="H36" s="375"/>
      <c r="I36" s="386"/>
      <c r="J36" s="376"/>
    </row>
    <row r="37" spans="2:10" ht="15" customHeight="1" thickBot="1" x14ac:dyDescent="0.4">
      <c r="B37" s="393" t="s">
        <v>128</v>
      </c>
      <c r="C37" s="390" t="s">
        <v>168</v>
      </c>
      <c r="D37" s="391"/>
      <c r="E37" s="391"/>
      <c r="F37" s="391"/>
      <c r="G37" s="391"/>
      <c r="H37" s="391"/>
      <c r="I37" s="651" t="s">
        <v>80</v>
      </c>
      <c r="J37" s="392"/>
    </row>
    <row r="38" spans="2:10" ht="15" customHeight="1" x14ac:dyDescent="0.35">
      <c r="B38" s="383"/>
      <c r="C38" s="375"/>
      <c r="D38" s="375"/>
      <c r="E38" s="375"/>
      <c r="F38" s="375"/>
      <c r="G38" s="375"/>
      <c r="H38" s="375"/>
      <c r="I38" s="386"/>
      <c r="J38" s="376"/>
    </row>
    <row r="39" spans="2:10" ht="15" customHeight="1" thickBot="1" x14ac:dyDescent="0.4">
      <c r="B39" s="383"/>
      <c r="C39" s="375"/>
      <c r="D39" s="375"/>
      <c r="E39" s="375"/>
      <c r="F39" s="375"/>
      <c r="G39" s="375"/>
      <c r="H39" s="375"/>
      <c r="I39" s="386"/>
      <c r="J39" s="376"/>
    </row>
    <row r="40" spans="2:10" ht="15" customHeight="1" thickBot="1" x14ac:dyDescent="0.4">
      <c r="B40" s="393" t="s">
        <v>129</v>
      </c>
      <c r="C40" s="390" t="s">
        <v>169</v>
      </c>
      <c r="D40" s="391"/>
      <c r="E40" s="391"/>
      <c r="F40" s="391"/>
      <c r="G40" s="391"/>
      <c r="H40" s="391"/>
      <c r="I40" s="651" t="s">
        <v>80</v>
      </c>
      <c r="J40" s="392"/>
    </row>
  </sheetData>
  <mergeCells count="2">
    <mergeCell ref="B12:J12"/>
    <mergeCell ref="B13:J13"/>
  </mergeCells>
  <hyperlinks>
    <hyperlink ref="I16" location="'Datos generales - 2020'!A1" display="acceder" xr:uid="{00000000-0004-0000-0000-000000000000}"/>
    <hyperlink ref="I19" location="'Datos por operadores'!A1" display="acceder" xr:uid="{00000000-0004-0000-0000-000001000000}"/>
    <hyperlink ref="I22" location="'Datos por líneas'!A1" display="acceder" xr:uid="{00000000-0004-0000-0000-000002000000}"/>
    <hyperlink ref="I28" location="'Gráficas - 2020'!A1" display="acceder" xr:uid="{00000000-0004-0000-0000-000003000000}"/>
    <hyperlink ref="I31" location="'Evolución por títulos'!A1" display="acceder" xr:uid="{00000000-0004-0000-0000-000004000000}"/>
    <hyperlink ref="I34" location="'Evolución por zonas'!A1" display="acceder" xr:uid="{00000000-0004-0000-0000-000005000000}"/>
    <hyperlink ref="I40" location="'Gráficas evolución'!A1" display="acceder" xr:uid="{00000000-0004-0000-0000-000006000000}"/>
    <hyperlink ref="I37" location="'Impacto Covid-19'!A1" display="acceder" xr:uid="{BD1FA9E0-204A-47D8-B18D-4A80CA4795BB}"/>
    <hyperlink ref="I25" location="'Bono Sanitario'!A1" display="acceder" xr:uid="{6178CB4A-CED3-4B83-8A6C-C1CCA76C874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"/>
  <sheetViews>
    <sheetView showGridLines="0" zoomScale="70" zoomScaleNormal="70" workbookViewId="0">
      <selection activeCell="AE20" sqref="AE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AJ35"/>
  <sheetViews>
    <sheetView showGridLines="0" zoomScaleNormal="100" workbookViewId="0">
      <selection activeCell="C24" sqref="C24"/>
    </sheetView>
  </sheetViews>
  <sheetFormatPr baseColWidth="10" defaultRowHeight="15" x14ac:dyDescent="0.25"/>
  <cols>
    <col min="1" max="1" width="2.85546875" customWidth="1"/>
    <col min="3" max="3" width="11.42578125" customWidth="1"/>
    <col min="4" max="4" width="13.85546875" customWidth="1"/>
    <col min="5" max="5" width="11.85546875" customWidth="1"/>
    <col min="6" max="6" width="16.85546875" customWidth="1"/>
    <col min="7" max="8" width="17.42578125" customWidth="1"/>
    <col min="9" max="9" width="22.28515625" customWidth="1"/>
    <col min="10" max="11" width="19.140625" customWidth="1"/>
    <col min="12" max="12" width="21.42578125" customWidth="1"/>
    <col min="13" max="13" width="11.42578125" customWidth="1"/>
    <col min="14" max="14" width="2.28515625" customWidth="1"/>
    <col min="15" max="15" width="7.28515625" customWidth="1"/>
    <col min="16" max="16" width="7.85546875" customWidth="1"/>
    <col min="17" max="24" width="7" customWidth="1"/>
    <col min="25" max="25" width="7.7109375" customWidth="1"/>
    <col min="26" max="36" width="7" customWidth="1"/>
  </cols>
  <sheetData>
    <row r="1" spans="2:36" ht="13.5" customHeight="1" thickBot="1" x14ac:dyDescent="0.3"/>
    <row r="2" spans="2:36" s="12" customFormat="1" ht="18.75" customHeight="1" thickBot="1" x14ac:dyDescent="0.4">
      <c r="B2" s="761" t="s">
        <v>35</v>
      </c>
      <c r="C2" s="762" t="s">
        <v>153</v>
      </c>
      <c r="D2" s="762"/>
      <c r="E2" s="762"/>
      <c r="F2" s="763" t="s">
        <v>171</v>
      </c>
      <c r="G2" s="763" t="s">
        <v>132</v>
      </c>
      <c r="H2" s="771" t="s">
        <v>133</v>
      </c>
      <c r="I2" s="771"/>
      <c r="J2" s="771"/>
      <c r="K2" s="771"/>
      <c r="L2" s="772" t="s">
        <v>10</v>
      </c>
      <c r="M2" s="764" t="s">
        <v>10</v>
      </c>
      <c r="N2" s="13"/>
      <c r="O2" s="759" t="s">
        <v>172</v>
      </c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60" t="s">
        <v>135</v>
      </c>
      <c r="AA2" s="760"/>
      <c r="AB2" s="760"/>
      <c r="AC2" s="760"/>
      <c r="AD2" s="760"/>
      <c r="AE2" s="760"/>
      <c r="AF2" s="760"/>
      <c r="AG2" s="760"/>
      <c r="AH2" s="760"/>
      <c r="AI2" s="760"/>
      <c r="AJ2" s="760"/>
    </row>
    <row r="3" spans="2:36" s="12" customFormat="1" ht="28.5" customHeight="1" thickBot="1" x14ac:dyDescent="0.4">
      <c r="B3" s="761"/>
      <c r="C3" s="742" t="s">
        <v>36</v>
      </c>
      <c r="D3" s="743" t="s">
        <v>131</v>
      </c>
      <c r="E3" s="744" t="s">
        <v>37</v>
      </c>
      <c r="F3" s="763"/>
      <c r="G3" s="763"/>
      <c r="H3" s="745" t="s">
        <v>134</v>
      </c>
      <c r="I3" s="746" t="s">
        <v>135</v>
      </c>
      <c r="J3" s="746" t="s">
        <v>136</v>
      </c>
      <c r="K3" s="747" t="s">
        <v>156</v>
      </c>
      <c r="L3" s="772"/>
      <c r="M3" s="765"/>
      <c r="N3" s="13"/>
      <c r="O3" s="19" t="s">
        <v>11</v>
      </c>
      <c r="P3" s="20" t="s">
        <v>1</v>
      </c>
      <c r="Q3" s="20" t="s">
        <v>2</v>
      </c>
      <c r="R3" s="20" t="s">
        <v>3</v>
      </c>
      <c r="S3" s="20" t="s">
        <v>4</v>
      </c>
      <c r="T3" s="20" t="s">
        <v>5</v>
      </c>
      <c r="U3" s="20" t="s">
        <v>6</v>
      </c>
      <c r="V3" s="20" t="s">
        <v>7</v>
      </c>
      <c r="W3" s="20" t="s">
        <v>8</v>
      </c>
      <c r="X3" s="21" t="s">
        <v>9</v>
      </c>
      <c r="Y3" s="27" t="s">
        <v>10</v>
      </c>
      <c r="Z3" s="26" t="s">
        <v>11</v>
      </c>
      <c r="AA3" s="20" t="s">
        <v>1</v>
      </c>
      <c r="AB3" s="20" t="s">
        <v>2</v>
      </c>
      <c r="AC3" s="20" t="s">
        <v>3</v>
      </c>
      <c r="AD3" s="20" t="s">
        <v>4</v>
      </c>
      <c r="AE3" s="20" t="s">
        <v>5</v>
      </c>
      <c r="AF3" s="20" t="s">
        <v>6</v>
      </c>
      <c r="AG3" s="20" t="s">
        <v>7</v>
      </c>
      <c r="AH3" s="20" t="s">
        <v>8</v>
      </c>
      <c r="AI3" s="21" t="s">
        <v>9</v>
      </c>
      <c r="AJ3" s="109" t="s">
        <v>10</v>
      </c>
    </row>
    <row r="4" spans="2:36" s="12" customFormat="1" ht="17.25" customHeight="1" thickBot="1" x14ac:dyDescent="0.4">
      <c r="B4" s="430" t="s">
        <v>143</v>
      </c>
      <c r="C4" s="437">
        <f>SUM('Dades per operadors'!D5,'Dades per operadors'!D18,'Dades per operadors'!D31,'Dades per operadors'!D44,'Dades per operadors'!D57,'Dades per operadors'!D70,'Dades per operadors'!D83)</f>
        <v>465639</v>
      </c>
      <c r="D4" s="437">
        <f>SUM('Dades per operadors'!F5,'Dades per operadors'!F18,'Dades per operadors'!F31,'Dades per operadors'!F44,'Dades per operadors'!F57,'Dades per operadors'!F70,'Dades per operadors'!F83)</f>
        <v>7069</v>
      </c>
      <c r="E4" s="441">
        <f>SUM('Dades per operadors'!H5,'Dades per operadors'!H18,'Dades per operadors'!H31,'Dades per operadors'!H44,'Dades per operadors'!H57,'Dades per operadors'!H70,'Dades per operadors'!H83)</f>
        <v>107325</v>
      </c>
      <c r="F4" s="434">
        <v>2578</v>
      </c>
      <c r="G4" s="434">
        <v>30185</v>
      </c>
      <c r="H4" s="437">
        <f>'Dades per operadors'!N5+'Dades per operadors'!N18+'Dades per operadors'!N31+'Dades per operadors'!N44+'Dades per operadors'!N57+'Dades per operadors'!N70+'Dades per operadors'!N83</f>
        <v>119161</v>
      </c>
      <c r="I4" s="437">
        <f>'Dades per operadors'!P5+'Dades per operadors'!P18+'Dades per operadors'!P31+'Dades per operadors'!P44+'Dades per operadors'!P57+'Dades per operadors'!P70+'Dades per operadors'!P83</f>
        <v>78671</v>
      </c>
      <c r="J4" s="437">
        <f>'Dades per operadors'!R5+'Dades per operadors'!R18+'Dades per operadors'!R31+'Dades per operadors'!R44+'Dades per operadors'!R57+'Dades per operadors'!R70+'Dades per operadors'!R83</f>
        <v>33462</v>
      </c>
      <c r="K4" s="440">
        <f>'Dades per operadors'!T5+'Dades per operadors'!T18+'Dades per operadors'!T31+'Dades per operadors'!T44+'Dades per operadors'!T57+'Dades per operadors'!T70+'Dades per operadors'!T83</f>
        <v>0</v>
      </c>
      <c r="L4" s="441">
        <f>SUM(H4:K4)</f>
        <v>231294</v>
      </c>
      <c r="M4" s="443">
        <f>C4+D4+E4+F4+G4+L4</f>
        <v>844090</v>
      </c>
      <c r="N4" s="13"/>
      <c r="O4" s="428">
        <f>'Dades per operadors'!AA5+'Dades per operadors'!AA18+'Dades per operadors'!AA31+'Dades per operadors'!AA44+'Dades per operadors'!AA57+'Dades per operadors'!AA70+'Dades per operadors'!AA83</f>
        <v>2397</v>
      </c>
      <c r="P4" s="428">
        <f>'Dades per operadors'!AB5+'Dades per operadors'!AB18+'Dades per operadors'!AB31+'Dades per operadors'!AB44+'Dades per operadors'!AB57+'Dades per operadors'!AB70+'Dades per operadors'!AB83</f>
        <v>89833</v>
      </c>
      <c r="Q4" s="428">
        <f>'Dades per operadors'!AC5+'Dades per operadors'!AC18+'Dades per operadors'!AC31+'Dades per operadors'!AC44+'Dades per operadors'!AC57+'Dades per operadors'!AC70+'Dades per operadors'!AC83</f>
        <v>13638</v>
      </c>
      <c r="R4" s="428">
        <f>'Dades per operadors'!AD5+'Dades per operadors'!AD18+'Dades per operadors'!AD31+'Dades per operadors'!AD44+'Dades per operadors'!AD57+'Dades per operadors'!AD70+'Dades per operadors'!AD83</f>
        <v>6386</v>
      </c>
      <c r="S4" s="428">
        <f>'Dades per operadors'!AE5+'Dades per operadors'!AE18+'Dades per operadors'!AE31+'Dades per operadors'!AE44+'Dades per operadors'!AE57+'Dades per operadors'!AE70+'Dades per operadors'!AE83</f>
        <v>5226</v>
      </c>
      <c r="T4" s="428">
        <f>'Dades per operadors'!AF5+'Dades per operadors'!AF18+'Dades per operadors'!AF31+'Dades per operadors'!AF44+'Dades per operadors'!AF57+'Dades per operadors'!AF70+'Dades per operadors'!AF83</f>
        <v>138</v>
      </c>
      <c r="U4" s="428">
        <f>'Dades per operadors'!AG5+'Dades per operadors'!AG18+'Dades per operadors'!AG31+'Dades per operadors'!AG44+'Dades per operadors'!AG57+'Dades per operadors'!AG70+'Dades per operadors'!AG83</f>
        <v>0</v>
      </c>
      <c r="V4" s="428">
        <f>'Dades per operadors'!AH5+'Dades per operadors'!AH18+'Dades per operadors'!AH31+'Dades per operadors'!AH44+'Dades per operadors'!AH57+'Dades per operadors'!AH70+'Dades per operadors'!AH83</f>
        <v>679</v>
      </c>
      <c r="W4" s="428">
        <f>'Dades per operadors'!AI5+'Dades per operadors'!AI18+'Dades per operadors'!AI31+'Dades per operadors'!AI44+'Dades per operadors'!AI57+'Dades per operadors'!AI70+'Dades per operadors'!AI83</f>
        <v>0</v>
      </c>
      <c r="X4" s="428">
        <f>'Dades per operadors'!AJ5+'Dades per operadors'!AJ18+'Dades per operadors'!AJ31+'Dades per operadors'!AJ44+'Dades per operadors'!AJ57+'Dades per operadors'!AJ70+'Dades per operadors'!AJ83</f>
        <v>864</v>
      </c>
      <c r="Y4" s="426">
        <f>SUM(O4:X4)</f>
        <v>119161</v>
      </c>
      <c r="Z4" s="428">
        <f>'Dades per operadors'!AL5+'Dades per operadors'!AL18+'Dades per operadors'!AL31+'Dades per operadors'!AL44+'Dades per operadors'!AL57+'Dades per operadors'!AL70+'Dades per operadors'!AL83</f>
        <v>424</v>
      </c>
      <c r="AA4" s="428">
        <f>'Dades per operadors'!AM5+'Dades per operadors'!AM18+'Dades per operadors'!AM31+'Dades per operadors'!AM44+'Dades per operadors'!AM57+'Dades per operadors'!AM70+'Dades per operadors'!AM83</f>
        <v>58299</v>
      </c>
      <c r="AB4" s="428">
        <f>'Dades per operadors'!AN5+'Dades per operadors'!AN18+'Dades per operadors'!AN31+'Dades per operadors'!AN44+'Dades per operadors'!AN57+'Dades per operadors'!AN70+'Dades per operadors'!AN83</f>
        <v>7259</v>
      </c>
      <c r="AC4" s="428">
        <f>'Dades per operadors'!AO5+'Dades per operadors'!AO18+'Dades per operadors'!AO31+'Dades per operadors'!AO44+'Dades per operadors'!AO57+'Dades per operadors'!AO70+'Dades per operadors'!AO83</f>
        <v>6687</v>
      </c>
      <c r="AD4" s="428">
        <f>'Dades per operadors'!AP5+'Dades per operadors'!AP18+'Dades per operadors'!AP31+'Dades per operadors'!AP44+'Dades per operadors'!AP57+'Dades per operadors'!AP70+'Dades per operadors'!AP83</f>
        <v>4674</v>
      </c>
      <c r="AE4" s="428">
        <f>'Dades per operadors'!AQ5+'Dades per operadors'!AQ18+'Dades per operadors'!AQ31+'Dades per operadors'!AQ44+'Dades per operadors'!AQ57+'Dades per operadors'!AQ70+'Dades per operadors'!AQ83</f>
        <v>693</v>
      </c>
      <c r="AF4" s="428">
        <f>'Dades per operadors'!AR5+'Dades per operadors'!AR18+'Dades per operadors'!AR31+'Dades per operadors'!AR44+'Dades per operadors'!AR57+'Dades per operadors'!AR70+'Dades per operadors'!AR83</f>
        <v>0</v>
      </c>
      <c r="AG4" s="428">
        <f>'Dades per operadors'!AS5+'Dades per operadors'!AS18+'Dades per operadors'!AS31+'Dades per operadors'!AS44+'Dades per operadors'!AS57+'Dades per operadors'!AS70+'Dades per operadors'!AS83</f>
        <v>585</v>
      </c>
      <c r="AH4" s="428">
        <f>'Dades per operadors'!AT5+'Dades per operadors'!AT18+'Dades per operadors'!AT31+'Dades per operadors'!AT44+'Dades per operadors'!AT57+'Dades per operadors'!AT70+'Dades per operadors'!AT83</f>
        <v>0</v>
      </c>
      <c r="AI4" s="428">
        <f>'Dades per operadors'!AU5+'Dades per operadors'!AU18+'Dades per operadors'!AU31+'Dades per operadors'!AU44+'Dades per operadors'!AU57+'Dades per operadors'!AU70+'Dades per operadors'!AU83</f>
        <v>50</v>
      </c>
      <c r="AJ4" s="653">
        <f>SUM(Z4:AI4)</f>
        <v>78671</v>
      </c>
    </row>
    <row r="5" spans="2:36" s="12" customFormat="1" ht="18" thickBot="1" x14ac:dyDescent="0.4">
      <c r="B5" s="431" t="s">
        <v>144</v>
      </c>
      <c r="C5" s="438">
        <f>SUM('Dades per operadors'!D6,'Dades per operadors'!D19,'Dades per operadors'!D32,'Dades per operadors'!D45,'Dades per operadors'!D58,'Dades per operadors'!D71,'Dades per operadors'!D84)</f>
        <v>454536</v>
      </c>
      <c r="D5" s="437">
        <f>SUM('Dades per operadors'!F6,'Dades per operadors'!F19,'Dades per operadors'!F32,'Dades per operadors'!F45,'Dades per operadors'!F58,'Dades per operadors'!F71,'Dades per operadors'!F84)</f>
        <v>7534</v>
      </c>
      <c r="E5" s="441">
        <f>SUM('Dades per operadors'!H6,'Dades per operadors'!H19,'Dades per operadors'!H32,'Dades per operadors'!H45,'Dades per operadors'!H58,'Dades per operadors'!H71,'Dades per operadors'!H84)</f>
        <v>111044</v>
      </c>
      <c r="F5" s="435">
        <v>2821</v>
      </c>
      <c r="G5" s="435">
        <f t="shared" ref="G5:G16" si="0">J21</f>
        <v>34799</v>
      </c>
      <c r="H5" s="437">
        <f>'Dades per operadors'!N6+'Dades per operadors'!N19+'Dades per operadors'!N32+'Dades per operadors'!N45+'Dades per operadors'!N58+'Dades per operadors'!N71+'Dades per operadors'!N84</f>
        <v>125742</v>
      </c>
      <c r="I5" s="437">
        <f>'Dades per operadors'!P6+'Dades per operadors'!P19+'Dades per operadors'!P32+'Dades per operadors'!P45+'Dades per operadors'!P58+'Dades per operadors'!P71+'Dades per operadors'!P84</f>
        <v>103983</v>
      </c>
      <c r="J5" s="437">
        <f>'Dades per operadors'!R6+'Dades per operadors'!R19+'Dades per operadors'!R32+'Dades per operadors'!R45+'Dades per operadors'!R58+'Dades per operadors'!R71+'Dades per operadors'!R84</f>
        <v>34981</v>
      </c>
      <c r="K5" s="440">
        <f>'Dades per operadors'!T6+'Dades per operadors'!T19+'Dades per operadors'!T32+'Dades per operadors'!T45+'Dades per operadors'!T58+'Dades per operadors'!T71+'Dades per operadors'!T84</f>
        <v>0</v>
      </c>
      <c r="L5" s="441">
        <f t="shared" ref="L5:L15" si="1">SUM(H5:K5)</f>
        <v>264706</v>
      </c>
      <c r="M5" s="443">
        <f t="shared" ref="M5:M15" si="2">C5+D5+E5+F5+G5+L5</f>
        <v>875440</v>
      </c>
      <c r="N5" s="13"/>
      <c r="O5" s="428">
        <f>'Dades per operadors'!AA6+'Dades per operadors'!AA19+'Dades per operadors'!AA32+'Dades per operadors'!AA45+'Dades per operadors'!AA58+'Dades per operadors'!AA71+'Dades per operadors'!AA84</f>
        <v>2460</v>
      </c>
      <c r="P5" s="428">
        <f>'Dades per operadors'!AB6+'Dades per operadors'!AB19+'Dades per operadors'!AB32+'Dades per operadors'!AB45+'Dades per operadors'!AB58+'Dades per operadors'!AB71+'Dades per operadors'!AB84</f>
        <v>94659</v>
      </c>
      <c r="Q5" s="428">
        <f>'Dades per operadors'!AC6+'Dades per operadors'!AC19+'Dades per operadors'!AC32+'Dades per operadors'!AC45+'Dades per operadors'!AC58+'Dades per operadors'!AC71+'Dades per operadors'!AC84</f>
        <v>14188</v>
      </c>
      <c r="R5" s="428">
        <f>'Dades per operadors'!AD6+'Dades per operadors'!AD19+'Dades per operadors'!AD32+'Dades per operadors'!AD45+'Dades per operadors'!AD58+'Dades per operadors'!AD71+'Dades per operadors'!AD84</f>
        <v>7106</v>
      </c>
      <c r="S5" s="428">
        <f>'Dades per operadors'!AE6+'Dades per operadors'!AE19+'Dades per operadors'!AE32+'Dades per operadors'!AE45+'Dades per operadors'!AE58+'Dades per operadors'!AE71+'Dades per operadors'!AE84</f>
        <v>5443</v>
      </c>
      <c r="T5" s="428">
        <f>'Dades per operadors'!AF6+'Dades per operadors'!AF19+'Dades per operadors'!AF32+'Dades per operadors'!AF45+'Dades per operadors'!AF58+'Dades per operadors'!AF71+'Dades per operadors'!AF84</f>
        <v>161</v>
      </c>
      <c r="U5" s="428">
        <f>'Dades per operadors'!AG6+'Dades per operadors'!AG19+'Dades per operadors'!AG32+'Dades per operadors'!AG45+'Dades per operadors'!AG58+'Dades per operadors'!AG71+'Dades per operadors'!AG84</f>
        <v>3</v>
      </c>
      <c r="V5" s="428">
        <f>'Dades per operadors'!AH6+'Dades per operadors'!AH19+'Dades per operadors'!AH32+'Dades per operadors'!AH45+'Dades per operadors'!AH58+'Dades per operadors'!AH71+'Dades per operadors'!AH84</f>
        <v>748</v>
      </c>
      <c r="W5" s="428">
        <f>'Dades per operadors'!AI6+'Dades per operadors'!AI19+'Dades per operadors'!AI32+'Dades per operadors'!AI45+'Dades per operadors'!AI58+'Dades per operadors'!AI71+'Dades per operadors'!AI84</f>
        <v>0</v>
      </c>
      <c r="X5" s="428">
        <f>'Dades per operadors'!AJ6+'Dades per operadors'!AJ19+'Dades per operadors'!AJ32+'Dades per operadors'!AJ45+'Dades per operadors'!AJ58+'Dades per operadors'!AJ71+'Dades per operadors'!AJ84</f>
        <v>974</v>
      </c>
      <c r="Y5" s="426">
        <f t="shared" ref="Y5:Y15" si="3">SUM(O5:X5)</f>
        <v>125742</v>
      </c>
      <c r="Z5" s="428">
        <f>'Dades per operadors'!AL6+'Dades per operadors'!AL19+'Dades per operadors'!AL32+'Dades per operadors'!AL45+'Dades per operadors'!AL58+'Dades per operadors'!AL71+'Dades per operadors'!AL84</f>
        <v>468</v>
      </c>
      <c r="AA5" s="428">
        <f>'Dades per operadors'!AM6+'Dades per operadors'!AM19+'Dades per operadors'!AM32+'Dades per operadors'!AM45+'Dades per operadors'!AM58+'Dades per operadors'!AM71+'Dades per operadors'!AM84</f>
        <v>73855</v>
      </c>
      <c r="AB5" s="428">
        <f>'Dades per operadors'!AN6+'Dades per operadors'!AN19+'Dades per operadors'!AN32+'Dades per operadors'!AN45+'Dades per operadors'!AN58+'Dades per operadors'!AN71+'Dades per operadors'!AN84</f>
        <v>9825</v>
      </c>
      <c r="AC5" s="428">
        <f>'Dades per operadors'!AO6+'Dades per operadors'!AO19+'Dades per operadors'!AO32+'Dades per operadors'!AO45+'Dades per operadors'!AO58+'Dades per operadors'!AO71+'Dades per operadors'!AO84</f>
        <v>13414</v>
      </c>
      <c r="AD5" s="428">
        <f>'Dades per operadors'!AP6+'Dades per operadors'!AP19+'Dades per operadors'!AP32+'Dades per operadors'!AP45+'Dades per operadors'!AP58+'Dades per operadors'!AP71+'Dades per operadors'!AP84</f>
        <v>4963</v>
      </c>
      <c r="AE5" s="428">
        <f>'Dades per operadors'!AQ6+'Dades per operadors'!AQ19+'Dades per operadors'!AQ32+'Dades per operadors'!AQ45+'Dades per operadors'!AQ58+'Dades per operadors'!AQ71+'Dades per operadors'!AQ84</f>
        <v>741</v>
      </c>
      <c r="AF5" s="428">
        <f>'Dades per operadors'!AR6+'Dades per operadors'!AR19+'Dades per operadors'!AR32+'Dades per operadors'!AR45+'Dades per operadors'!AR58+'Dades per operadors'!AR71+'Dades per operadors'!AR84</f>
        <v>0</v>
      </c>
      <c r="AG5" s="428">
        <f>'Dades per operadors'!AS6+'Dades per operadors'!AS19+'Dades per operadors'!AS32+'Dades per operadors'!AS45+'Dades per operadors'!AS58+'Dades per operadors'!AS71+'Dades per operadors'!AS84</f>
        <v>673</v>
      </c>
      <c r="AH5" s="428">
        <f>'Dades per operadors'!AT6+'Dades per operadors'!AT19+'Dades per operadors'!AT32+'Dades per operadors'!AT45+'Dades per operadors'!AT58+'Dades per operadors'!AT71+'Dades per operadors'!AT84</f>
        <v>0</v>
      </c>
      <c r="AI5" s="428">
        <f>'Dades per operadors'!AU6+'Dades per operadors'!AU19+'Dades per operadors'!AU32+'Dades per operadors'!AU45+'Dades per operadors'!AU58+'Dades per operadors'!AU71+'Dades per operadors'!AU84</f>
        <v>44</v>
      </c>
      <c r="AJ5" s="653">
        <f t="shared" ref="AJ5:AJ15" si="4">SUM(Z5:AI5)</f>
        <v>103983</v>
      </c>
    </row>
    <row r="6" spans="2:36" s="12" customFormat="1" ht="18" thickBot="1" x14ac:dyDescent="0.4">
      <c r="B6" s="431" t="s">
        <v>145</v>
      </c>
      <c r="C6" s="438">
        <f>SUM('Dades per operadors'!D7,'Dades per operadors'!D20,'Dades per operadors'!D33,'Dades per operadors'!D46,'Dades per operadors'!D59,'Dades per operadors'!D72,'Dades per operadors'!D85)</f>
        <v>237143</v>
      </c>
      <c r="D6" s="437">
        <f>SUM('Dades per operadors'!F7,'Dades per operadors'!F20,'Dades per operadors'!F33,'Dades per operadors'!F46,'Dades per operadors'!F59,'Dades per operadors'!F72,'Dades per operadors'!F85)</f>
        <v>3367</v>
      </c>
      <c r="E6" s="441">
        <f>SUM('Dades per operadors'!H7,'Dades per operadors'!H20,'Dades per operadors'!H33,'Dades per operadors'!H46,'Dades per operadors'!H59,'Dades per operadors'!H72,'Dades per operadors'!H85)</f>
        <v>48571</v>
      </c>
      <c r="F6" s="435">
        <v>1269</v>
      </c>
      <c r="G6" s="435">
        <f t="shared" si="0"/>
        <v>17257</v>
      </c>
      <c r="H6" s="437">
        <f>'Dades per operadors'!N7+'Dades per operadors'!N20+'Dades per operadors'!N33+'Dades per operadors'!N46+'Dades per operadors'!N59+'Dades per operadors'!N72+'Dades per operadors'!N85</f>
        <v>74332</v>
      </c>
      <c r="I6" s="437">
        <f>'Dades per operadors'!P7+'Dades per operadors'!P20+'Dades per operadors'!P33+'Dades per operadors'!P46+'Dades per operadors'!P59+'Dades per operadors'!P72+'Dades per operadors'!P85</f>
        <v>46692</v>
      </c>
      <c r="J6" s="437">
        <f>'Dades per operadors'!R7+'Dades per operadors'!R20+'Dades per operadors'!R33+'Dades per operadors'!R46+'Dades per operadors'!R59+'Dades per operadors'!R72+'Dades per operadors'!R85</f>
        <v>21044</v>
      </c>
      <c r="K6" s="440">
        <f>'Dades per operadors'!T7+'Dades per operadors'!T20+'Dades per operadors'!T33+'Dades per operadors'!T46+'Dades per operadors'!T59+'Dades per operadors'!T72+'Dades per operadors'!T85</f>
        <v>0</v>
      </c>
      <c r="L6" s="441">
        <f t="shared" si="1"/>
        <v>142068</v>
      </c>
      <c r="M6" s="443">
        <f t="shared" si="2"/>
        <v>449675</v>
      </c>
      <c r="N6" s="13"/>
      <c r="O6" s="428">
        <f>'Dades per operadors'!AA7+'Dades per operadors'!AA20+'Dades per operadors'!AA33+'Dades per operadors'!AA46+'Dades per operadors'!AA59+'Dades per operadors'!AA72+'Dades per operadors'!AA85</f>
        <v>1448</v>
      </c>
      <c r="P6" s="428">
        <f>'Dades per operadors'!AB7+'Dades per operadors'!AB20+'Dades per operadors'!AB33+'Dades per operadors'!AB46+'Dades per operadors'!AB59+'Dades per operadors'!AB72+'Dades per operadors'!AB85</f>
        <v>55956</v>
      </c>
      <c r="Q6" s="428">
        <f>'Dades per operadors'!AC7+'Dades per operadors'!AC20+'Dades per operadors'!AC33+'Dades per operadors'!AC46+'Dades per operadors'!AC59+'Dades per operadors'!AC72+'Dades per operadors'!AC85</f>
        <v>8347</v>
      </c>
      <c r="R6" s="428">
        <f>'Dades per operadors'!AD7+'Dades per operadors'!AD20+'Dades per operadors'!AD33+'Dades per operadors'!AD46+'Dades per operadors'!AD59+'Dades per operadors'!AD72+'Dades per operadors'!AD85</f>
        <v>3987</v>
      </c>
      <c r="S6" s="428">
        <f>'Dades per operadors'!AE7+'Dades per operadors'!AE20+'Dades per operadors'!AE33+'Dades per operadors'!AE46+'Dades per operadors'!AE59+'Dades per operadors'!AE72+'Dades per operadors'!AE85</f>
        <v>3381</v>
      </c>
      <c r="T6" s="428">
        <f>'Dades per operadors'!AF7+'Dades per operadors'!AF20+'Dades per operadors'!AF33+'Dades per operadors'!AF46+'Dades per operadors'!AF59+'Dades per operadors'!AF72+'Dades per operadors'!AF85</f>
        <v>112</v>
      </c>
      <c r="U6" s="428">
        <f>'Dades per operadors'!AG7+'Dades per operadors'!AG20+'Dades per operadors'!AG33+'Dades per operadors'!AG46+'Dades per operadors'!AG59+'Dades per operadors'!AG72+'Dades per operadors'!AG85</f>
        <v>5</v>
      </c>
      <c r="V6" s="428">
        <f>'Dades per operadors'!AH7+'Dades per operadors'!AH20+'Dades per operadors'!AH33+'Dades per operadors'!AH46+'Dades per operadors'!AH59+'Dades per operadors'!AH72+'Dades per operadors'!AH85</f>
        <v>435</v>
      </c>
      <c r="W6" s="428">
        <f>'Dades per operadors'!AI7+'Dades per operadors'!AI20+'Dades per operadors'!AI33+'Dades per operadors'!AI46+'Dades per operadors'!AI59+'Dades per operadors'!AI72+'Dades per operadors'!AI85</f>
        <v>0</v>
      </c>
      <c r="X6" s="428">
        <f>'Dades per operadors'!AJ7+'Dades per operadors'!AJ20+'Dades per operadors'!AJ33+'Dades per operadors'!AJ46+'Dades per operadors'!AJ59+'Dades per operadors'!AJ72+'Dades per operadors'!AJ85</f>
        <v>661</v>
      </c>
      <c r="Y6" s="426">
        <f t="shared" si="3"/>
        <v>74332</v>
      </c>
      <c r="Z6" s="428">
        <f>'Dades per operadors'!AL7+'Dades per operadors'!AL20+'Dades per operadors'!AL33+'Dades per operadors'!AL46+'Dades per operadors'!AL59+'Dades per operadors'!AL72+'Dades per operadors'!AL85</f>
        <v>192</v>
      </c>
      <c r="AA6" s="428">
        <f>'Dades per operadors'!AM7+'Dades per operadors'!AM20+'Dades per operadors'!AM33+'Dades per operadors'!AM46+'Dades per operadors'!AM59+'Dades per operadors'!AM72+'Dades per operadors'!AM85</f>
        <v>33901</v>
      </c>
      <c r="AB6" s="428">
        <f>'Dades per operadors'!AN7+'Dades per operadors'!AN20+'Dades per operadors'!AN33+'Dades per operadors'!AN46+'Dades per operadors'!AN59+'Dades per operadors'!AN72+'Dades per operadors'!AN85</f>
        <v>4360</v>
      </c>
      <c r="AC6" s="428">
        <f>'Dades per operadors'!AO7+'Dades per operadors'!AO20+'Dades per operadors'!AO33+'Dades per operadors'!AO46+'Dades per operadors'!AO59+'Dades per operadors'!AO72+'Dades per operadors'!AO85</f>
        <v>5506</v>
      </c>
      <c r="AD6" s="428">
        <f>'Dades per operadors'!AP7+'Dades per operadors'!AP20+'Dades per operadors'!AP33+'Dades per operadors'!AP46+'Dades per operadors'!AP59+'Dades per operadors'!AP72+'Dades per operadors'!AP85</f>
        <v>2141</v>
      </c>
      <c r="AE6" s="428">
        <f>'Dades per operadors'!AQ7+'Dades per operadors'!AQ20+'Dades per operadors'!AQ33+'Dades per operadors'!AQ46+'Dades per operadors'!AQ59+'Dades per operadors'!AQ72+'Dades per operadors'!AQ85</f>
        <v>250</v>
      </c>
      <c r="AF6" s="428">
        <f>'Dades per operadors'!AR7+'Dades per operadors'!AR20+'Dades per operadors'!AR33+'Dades per operadors'!AR46+'Dades per operadors'!AR59+'Dades per operadors'!AR72+'Dades per operadors'!AR85</f>
        <v>0</v>
      </c>
      <c r="AG6" s="428">
        <f>'Dades per operadors'!AS7+'Dades per operadors'!AS20+'Dades per operadors'!AS33+'Dades per operadors'!AS46+'Dades per operadors'!AS59+'Dades per operadors'!AS72+'Dades per operadors'!AS85</f>
        <v>320</v>
      </c>
      <c r="AH6" s="428">
        <f>'Dades per operadors'!AT7+'Dades per operadors'!AT20+'Dades per operadors'!AT33+'Dades per operadors'!AT46+'Dades per operadors'!AT59+'Dades per operadors'!AT72+'Dades per operadors'!AT85</f>
        <v>0</v>
      </c>
      <c r="AI6" s="428">
        <f>'Dades per operadors'!AU7+'Dades per operadors'!AU20+'Dades per operadors'!AU33+'Dades per operadors'!AU46+'Dades per operadors'!AU59+'Dades per operadors'!AU72+'Dades per operadors'!AU85</f>
        <v>22</v>
      </c>
      <c r="AJ6" s="653">
        <f t="shared" si="4"/>
        <v>46692</v>
      </c>
    </row>
    <row r="7" spans="2:36" s="12" customFormat="1" ht="18" thickBot="1" x14ac:dyDescent="0.4">
      <c r="B7" s="431" t="s">
        <v>15</v>
      </c>
      <c r="C7" s="438">
        <f>SUM('Dades per operadors'!D8,'Dades per operadors'!D21,'Dades per operadors'!D34,'Dades per operadors'!D47,'Dades per operadors'!D60,'Dades per operadors'!D73,'Dades per operadors'!D86)</f>
        <v>45404</v>
      </c>
      <c r="D7" s="437">
        <f>SUM('Dades per operadors'!F8,'Dades per operadors'!F21,'Dades per operadors'!F34,'Dades per operadors'!F47,'Dades per operadors'!F60,'Dades per operadors'!F73,'Dades per operadors'!F86)</f>
        <v>96</v>
      </c>
      <c r="E7" s="441">
        <f>SUM('Dades per operadors'!H8,'Dades per operadors'!H21,'Dades per operadors'!H34,'Dades per operadors'!H47,'Dades per operadors'!H60,'Dades per operadors'!H73,'Dades per operadors'!H86)</f>
        <v>4416</v>
      </c>
      <c r="F7" s="435">
        <v>289</v>
      </c>
      <c r="G7" s="435">
        <f t="shared" si="0"/>
        <v>3008</v>
      </c>
      <c r="H7" s="437">
        <f>'Dades per operadors'!N8+'Dades per operadors'!N21+'Dades per operadors'!N34+'Dades per operadors'!N47+'Dades per operadors'!N60+'Dades per operadors'!N73+'Dades per operadors'!N86</f>
        <v>21667</v>
      </c>
      <c r="I7" s="437">
        <f>'Dades per operadors'!P8+'Dades per operadors'!P21+'Dades per operadors'!P34+'Dades per operadors'!P47+'Dades per operadors'!P60+'Dades per operadors'!P73+'Dades per operadors'!P86</f>
        <v>2354</v>
      </c>
      <c r="J7" s="437">
        <f>'Dades per operadors'!R8+'Dades per operadors'!R21+'Dades per operadors'!R34+'Dades per operadors'!R47+'Dades per operadors'!R60+'Dades per operadors'!R73+'Dades per operadors'!R86</f>
        <v>8472</v>
      </c>
      <c r="K7" s="440">
        <f>'Dades per operadors'!T8+'Dades per operadors'!T21+'Dades per operadors'!T34+'Dades per operadors'!T47+'Dades per operadors'!T60+'Dades per operadors'!T73+'Dades per operadors'!T86</f>
        <v>1852</v>
      </c>
      <c r="L7" s="441">
        <f t="shared" si="1"/>
        <v>34345</v>
      </c>
      <c r="M7" s="443">
        <f t="shared" si="2"/>
        <v>87558</v>
      </c>
      <c r="N7" s="13"/>
      <c r="O7" s="428">
        <f>'Dades per operadors'!AA8+'Dades per operadors'!AA21+'Dades per operadors'!AA34+'Dades per operadors'!AA47+'Dades per operadors'!AA60+'Dades per operadors'!AA73+'Dades per operadors'!AA86</f>
        <v>285</v>
      </c>
      <c r="P7" s="428">
        <f>'Dades per operadors'!AB8+'Dades per operadors'!AB21+'Dades per operadors'!AB34+'Dades per operadors'!AB47+'Dades per operadors'!AB60+'Dades per operadors'!AB73+'Dades per operadors'!AB86</f>
        <v>16869</v>
      </c>
      <c r="Q7" s="428">
        <f>'Dades per operadors'!AC8+'Dades per operadors'!AC21+'Dades per operadors'!AC34+'Dades per operadors'!AC47+'Dades per operadors'!AC60+'Dades per operadors'!AC73+'Dades per operadors'!AC86</f>
        <v>2171</v>
      </c>
      <c r="R7" s="428">
        <f>'Dades per operadors'!AD8+'Dades per operadors'!AD21+'Dades per operadors'!AD34+'Dades per operadors'!AD47+'Dades per operadors'!AD60+'Dades per operadors'!AD73+'Dades per operadors'!AD86</f>
        <v>681</v>
      </c>
      <c r="S7" s="428">
        <f>'Dades per operadors'!AE8+'Dades per operadors'!AE21+'Dades per operadors'!AE34+'Dades per operadors'!AE47+'Dades per operadors'!AE60+'Dades per operadors'!AE73+'Dades per operadors'!AE86</f>
        <v>1253</v>
      </c>
      <c r="T7" s="428">
        <f>'Dades per operadors'!AF8+'Dades per operadors'!AF21+'Dades per operadors'!AF34+'Dades per operadors'!AF47+'Dades per operadors'!AF60+'Dades per operadors'!AF73+'Dades per operadors'!AF86</f>
        <v>6</v>
      </c>
      <c r="U7" s="428">
        <f>'Dades per operadors'!AG8+'Dades per operadors'!AG21+'Dades per operadors'!AG34+'Dades per operadors'!AG47+'Dades per operadors'!AG60+'Dades per operadors'!AG73+'Dades per operadors'!AG86</f>
        <v>0</v>
      </c>
      <c r="V7" s="428">
        <f>'Dades per operadors'!AH8+'Dades per operadors'!AH21+'Dades per operadors'!AH34+'Dades per operadors'!AH47+'Dades per operadors'!AH60+'Dades per operadors'!AH73+'Dades per operadors'!AH86</f>
        <v>111</v>
      </c>
      <c r="W7" s="428">
        <f>'Dades per operadors'!AI8+'Dades per operadors'!AI21+'Dades per operadors'!AI34+'Dades per operadors'!AI47+'Dades per operadors'!AI60+'Dades per operadors'!AI73+'Dades per operadors'!AI86</f>
        <v>0</v>
      </c>
      <c r="X7" s="428">
        <f>'Dades per operadors'!AJ8+'Dades per operadors'!AJ21+'Dades per operadors'!AJ34+'Dades per operadors'!AJ47+'Dades per operadors'!AJ60+'Dades per operadors'!AJ73+'Dades per operadors'!AJ86</f>
        <v>291</v>
      </c>
      <c r="Y7" s="426">
        <f t="shared" si="3"/>
        <v>21667</v>
      </c>
      <c r="Z7" s="428">
        <f>'Dades per operadors'!AL8+'Dades per operadors'!AL21+'Dades per operadors'!AL34+'Dades per operadors'!AL47+'Dades per operadors'!AL60+'Dades per operadors'!AL73+'Dades per operadors'!AL86</f>
        <v>2</v>
      </c>
      <c r="AA7" s="428">
        <f>'Dades per operadors'!AM8+'Dades per operadors'!AM21+'Dades per operadors'!AM34+'Dades per operadors'!AM47+'Dades per operadors'!AM60+'Dades per operadors'!AM73+'Dades per operadors'!AM86</f>
        <v>1709</v>
      </c>
      <c r="AB7" s="428">
        <f>'Dades per operadors'!AN8+'Dades per operadors'!AN21+'Dades per operadors'!AN34+'Dades per operadors'!AN47+'Dades per operadors'!AN60+'Dades per operadors'!AN73+'Dades per operadors'!AN86</f>
        <v>254</v>
      </c>
      <c r="AC7" s="428">
        <f>'Dades per operadors'!AO8+'Dades per operadors'!AO21+'Dades per operadors'!AO34+'Dades per operadors'!AO47+'Dades per operadors'!AO60+'Dades per operadors'!AO73+'Dades per operadors'!AO86</f>
        <v>118</v>
      </c>
      <c r="AD7" s="428">
        <f>'Dades per operadors'!AP8+'Dades per operadors'!AP21+'Dades per operadors'!AP34+'Dades per operadors'!AP47+'Dades per operadors'!AP60+'Dades per operadors'!AP73+'Dades per operadors'!AP86</f>
        <v>271</v>
      </c>
      <c r="AE7" s="428">
        <f>'Dades per operadors'!AQ8+'Dades per operadors'!AQ21+'Dades per operadors'!AQ34+'Dades per operadors'!AQ47+'Dades per operadors'!AQ60+'Dades per operadors'!AQ73+'Dades per operadors'!AQ86</f>
        <v>0</v>
      </c>
      <c r="AF7" s="428">
        <f>'Dades per operadors'!AR8+'Dades per operadors'!AR21+'Dades per operadors'!AR34+'Dades per operadors'!AR47+'Dades per operadors'!AR60+'Dades per operadors'!AR73+'Dades per operadors'!AR86</f>
        <v>0</v>
      </c>
      <c r="AG7" s="428">
        <f>'Dades per operadors'!AS8+'Dades per operadors'!AS21+'Dades per operadors'!AS34+'Dades per operadors'!AS47+'Dades per operadors'!AS60+'Dades per operadors'!AS73+'Dades per operadors'!AS86</f>
        <v>0</v>
      </c>
      <c r="AH7" s="428">
        <f>'Dades per operadors'!AT8+'Dades per operadors'!AT21+'Dades per operadors'!AT34+'Dades per operadors'!AT47+'Dades per operadors'!AT60+'Dades per operadors'!AT73+'Dades per operadors'!AT86</f>
        <v>0</v>
      </c>
      <c r="AI7" s="428">
        <f>'Dades per operadors'!AU8+'Dades per operadors'!AU21+'Dades per operadors'!AU34+'Dades per operadors'!AU47+'Dades per operadors'!AU60+'Dades per operadors'!AU73+'Dades per operadors'!AU86</f>
        <v>0</v>
      </c>
      <c r="AJ7" s="653">
        <f t="shared" si="4"/>
        <v>2354</v>
      </c>
    </row>
    <row r="8" spans="2:36" s="12" customFormat="1" ht="18" thickBot="1" x14ac:dyDescent="0.4">
      <c r="B8" s="431" t="s">
        <v>146</v>
      </c>
      <c r="C8" s="438">
        <f>SUM('Dades per operadors'!D9,'Dades per operadors'!D22,'Dades per operadors'!D35,'Dades per operadors'!D48,'Dades per operadors'!D61,'Dades per operadors'!D74,'Dades per operadors'!D87)</f>
        <v>102403</v>
      </c>
      <c r="D8" s="437">
        <f>SUM('Dades per operadors'!F9,'Dades per operadors'!F22,'Dades per operadors'!F35,'Dades per operadors'!F48,'Dades per operadors'!F61,'Dades per operadors'!F74,'Dades per operadors'!F87)</f>
        <v>292</v>
      </c>
      <c r="E8" s="441">
        <f>SUM('Dades per operadors'!H9,'Dades per operadors'!H22,'Dades per operadors'!H35,'Dades per operadors'!H48,'Dades per operadors'!H61,'Dades per operadors'!H74,'Dades per operadors'!H87)</f>
        <v>14803</v>
      </c>
      <c r="F8" s="435">
        <v>661</v>
      </c>
      <c r="G8" s="435">
        <f t="shared" si="0"/>
        <v>5501</v>
      </c>
      <c r="H8" s="437">
        <f>'Dades per operadors'!N9+'Dades per operadors'!N22+'Dades per operadors'!N35+'Dades per operadors'!N48+'Dades per operadors'!N61+'Dades per operadors'!N74+'Dades per operadors'!N87</f>
        <v>36773</v>
      </c>
      <c r="I8" s="437">
        <f>'Dades per operadors'!P9+'Dades per operadors'!P22+'Dades per operadors'!P35+'Dades per operadors'!P48+'Dades per operadors'!P61+'Dades per operadors'!P74+'Dades per operadors'!P87</f>
        <v>4952</v>
      </c>
      <c r="J8" s="437">
        <f>'Dades per operadors'!R9+'Dades per operadors'!R22+'Dades per operadors'!R35+'Dades per operadors'!R48+'Dades per operadors'!R61+'Dades per operadors'!R74+'Dades per operadors'!R87</f>
        <v>16403</v>
      </c>
      <c r="K8" s="440">
        <f>'Dades per operadors'!T9+'Dades per operadors'!T22+'Dades per operadors'!T35+'Dades per operadors'!T48+'Dades per operadors'!T61+'Dades per operadors'!T74+'Dades per operadors'!T87</f>
        <v>5122</v>
      </c>
      <c r="L8" s="441">
        <f t="shared" si="1"/>
        <v>63250</v>
      </c>
      <c r="M8" s="443">
        <f t="shared" si="2"/>
        <v>186910</v>
      </c>
      <c r="N8" s="13"/>
      <c r="O8" s="428">
        <f>'Dades per operadors'!AA9+'Dades per operadors'!AA22+'Dades per operadors'!AA35+'Dades per operadors'!AA48+'Dades per operadors'!AA61+'Dades per operadors'!AA74+'Dades per operadors'!AA87</f>
        <v>423</v>
      </c>
      <c r="P8" s="428">
        <f>'Dades per operadors'!AB9+'Dades per operadors'!AB22+'Dades per operadors'!AB35+'Dades per operadors'!AB48+'Dades per operadors'!AB61+'Dades per operadors'!AB74+'Dades per operadors'!AB87</f>
        <v>28803</v>
      </c>
      <c r="Q8" s="428">
        <f>'Dades per operadors'!AC9+'Dades per operadors'!AC22+'Dades per operadors'!AC35+'Dades per operadors'!AC48+'Dades per operadors'!AC61+'Dades per operadors'!AC74+'Dades per operadors'!AC87</f>
        <v>4184</v>
      </c>
      <c r="R8" s="428">
        <f>'Dades per operadors'!AD9+'Dades per operadors'!AD22+'Dades per operadors'!AD35+'Dades per operadors'!AD48+'Dades per operadors'!AD61+'Dades per operadors'!AD74+'Dades per operadors'!AD87</f>
        <v>1080</v>
      </c>
      <c r="S8" s="428">
        <f>'Dades per operadors'!AE9+'Dades per operadors'!AE22+'Dades per operadors'!AE35+'Dades per operadors'!AE48+'Dades per operadors'!AE61+'Dades per operadors'!AE74+'Dades per operadors'!AE87</f>
        <v>1667</v>
      </c>
      <c r="T8" s="428">
        <f>'Dades per operadors'!AF9+'Dades per operadors'!AF22+'Dades per operadors'!AF35+'Dades per operadors'!AF48+'Dades per operadors'!AF61+'Dades per operadors'!AF74+'Dades per operadors'!AF87</f>
        <v>35</v>
      </c>
      <c r="U8" s="428">
        <f>'Dades per operadors'!AG9+'Dades per operadors'!AG22+'Dades per operadors'!AG35+'Dades per operadors'!AG48+'Dades per operadors'!AG61+'Dades per operadors'!AG74+'Dades per operadors'!AG87</f>
        <v>0</v>
      </c>
      <c r="V8" s="428">
        <f>'Dades per operadors'!AH9+'Dades per operadors'!AH22+'Dades per operadors'!AH35+'Dades per operadors'!AH48+'Dades per operadors'!AH61+'Dades per operadors'!AH74+'Dades per operadors'!AH87</f>
        <v>195</v>
      </c>
      <c r="W8" s="428">
        <f>'Dades per operadors'!AI9+'Dades per operadors'!AI22+'Dades per operadors'!AI35+'Dades per operadors'!AI48+'Dades per operadors'!AI61+'Dades per operadors'!AI74+'Dades per operadors'!AI87</f>
        <v>0</v>
      </c>
      <c r="X8" s="428">
        <f>'Dades per operadors'!AJ9+'Dades per operadors'!AJ22+'Dades per operadors'!AJ35+'Dades per operadors'!AJ48+'Dades per operadors'!AJ61+'Dades per operadors'!AJ74+'Dades per operadors'!AJ87</f>
        <v>386</v>
      </c>
      <c r="Y8" s="426">
        <f t="shared" si="3"/>
        <v>36773</v>
      </c>
      <c r="Z8" s="428">
        <f>'Dades per operadors'!AL9+'Dades per operadors'!AL22+'Dades per operadors'!AL35+'Dades per operadors'!AL48+'Dades per operadors'!AL61+'Dades per operadors'!AL74+'Dades per operadors'!AL87</f>
        <v>14</v>
      </c>
      <c r="AA8" s="428">
        <f>'Dades per operadors'!AM9+'Dades per operadors'!AM22+'Dades per operadors'!AM35+'Dades per operadors'!AM48+'Dades per operadors'!AM61+'Dades per operadors'!AM74+'Dades per operadors'!AM87</f>
        <v>3957</v>
      </c>
      <c r="AB8" s="428">
        <f>'Dades per operadors'!AN9+'Dades per operadors'!AN22+'Dades per operadors'!AN35+'Dades per operadors'!AN48+'Dades per operadors'!AN61+'Dades per operadors'!AN74+'Dades per operadors'!AN87</f>
        <v>474</v>
      </c>
      <c r="AC8" s="428">
        <f>'Dades per operadors'!AO9+'Dades per operadors'!AO22+'Dades per operadors'!AO35+'Dades per operadors'!AO48+'Dades per operadors'!AO61+'Dades per operadors'!AO74+'Dades per operadors'!AO87</f>
        <v>207</v>
      </c>
      <c r="AD8" s="428">
        <f>'Dades per operadors'!AP9+'Dades per operadors'!AP22+'Dades per operadors'!AP35+'Dades per operadors'!AP48+'Dades per operadors'!AP61+'Dades per operadors'!AP74+'Dades per operadors'!AP87</f>
        <v>283</v>
      </c>
      <c r="AE8" s="428">
        <f>'Dades per operadors'!AQ9+'Dades per operadors'!AQ22+'Dades per operadors'!AQ35+'Dades per operadors'!AQ48+'Dades per operadors'!AQ61+'Dades per operadors'!AQ74+'Dades per operadors'!AQ87</f>
        <v>17</v>
      </c>
      <c r="AF8" s="428">
        <f>'Dades per operadors'!AR9+'Dades per operadors'!AR22+'Dades per operadors'!AR35+'Dades per operadors'!AR48+'Dades per operadors'!AR61+'Dades per operadors'!AR74+'Dades per operadors'!AR87</f>
        <v>0</v>
      </c>
      <c r="AG8" s="428">
        <f>'Dades per operadors'!AS9+'Dades per operadors'!AS22+'Dades per operadors'!AS35+'Dades per operadors'!AS48+'Dades per operadors'!AS61+'Dades per operadors'!AS74+'Dades per operadors'!AS87</f>
        <v>0</v>
      </c>
      <c r="AH8" s="428">
        <f>'Dades per operadors'!AT9+'Dades per operadors'!AT22+'Dades per operadors'!AT35+'Dades per operadors'!AT48+'Dades per operadors'!AT61+'Dades per operadors'!AT74+'Dades per operadors'!AT87</f>
        <v>0</v>
      </c>
      <c r="AI8" s="428">
        <f>'Dades per operadors'!AU9+'Dades per operadors'!AU22+'Dades per operadors'!AU35+'Dades per operadors'!AU48+'Dades per operadors'!AU61+'Dades per operadors'!AU74+'Dades per operadors'!AU87</f>
        <v>0</v>
      </c>
      <c r="AJ8" s="653">
        <f t="shared" si="4"/>
        <v>4952</v>
      </c>
    </row>
    <row r="9" spans="2:36" s="12" customFormat="1" ht="18" thickBot="1" x14ac:dyDescent="0.4">
      <c r="B9" s="431" t="s">
        <v>152</v>
      </c>
      <c r="C9" s="438">
        <f>SUM('Dades per operadors'!D10,'Dades per operadors'!D23,'Dades per operadors'!D36,'Dades per operadors'!D49,'Dades per operadors'!D62,'Dades per operadors'!D75,'Dades per operadors'!D88)</f>
        <v>240110</v>
      </c>
      <c r="D9" s="437">
        <f>SUM('Dades per operadors'!F10,'Dades per operadors'!F23,'Dades per operadors'!F36,'Dades per operadors'!F49,'Dades per operadors'!F62,'Dades per operadors'!F75,'Dades per operadors'!F88)</f>
        <v>1228</v>
      </c>
      <c r="E9" s="441">
        <f>SUM('Dades per operadors'!H10,'Dades per operadors'!H23,'Dades per operadors'!H36,'Dades per operadors'!H49,'Dades per operadors'!H62,'Dades per operadors'!H75,'Dades per operadors'!H88)</f>
        <v>41957</v>
      </c>
      <c r="F9" s="435">
        <v>1395</v>
      </c>
      <c r="G9" s="435">
        <f t="shared" si="0"/>
        <v>10925</v>
      </c>
      <c r="H9" s="437">
        <f>'Dades per operadors'!N10+'Dades per operadors'!N23+'Dades per operadors'!N36+'Dades per operadors'!N49+'Dades per operadors'!N62+'Dades per operadors'!N75+'Dades per operadors'!N88</f>
        <v>59692</v>
      </c>
      <c r="I9" s="437">
        <f>'Dades per operadors'!P10+'Dades per operadors'!P23+'Dades per operadors'!P36+'Dades per operadors'!P49+'Dades per operadors'!P62+'Dades per operadors'!P75+'Dades per operadors'!P88</f>
        <v>11574</v>
      </c>
      <c r="J9" s="437">
        <f>'Dades per operadors'!R10+'Dades per operadors'!R23+'Dades per operadors'!R36+'Dades per operadors'!R49+'Dades per operadors'!R62+'Dades per operadors'!R75+'Dades per operadors'!R88</f>
        <v>27642</v>
      </c>
      <c r="K9" s="440">
        <f>'Dades per operadors'!T10+'Dades per operadors'!T23+'Dades per operadors'!T36+'Dades per operadors'!T49+'Dades per operadors'!T62+'Dades per operadors'!T75+'Dades per operadors'!T88</f>
        <v>5913</v>
      </c>
      <c r="L9" s="441">
        <f t="shared" si="1"/>
        <v>104821</v>
      </c>
      <c r="M9" s="443">
        <f t="shared" si="2"/>
        <v>400436</v>
      </c>
      <c r="N9" s="13"/>
      <c r="O9" s="428">
        <f>'Dades per operadors'!AA10+'Dades per operadors'!AA23+'Dades per operadors'!AA36+'Dades per operadors'!AA49+'Dades per operadors'!AA62+'Dades per operadors'!AA75+'Dades per operadors'!AA88</f>
        <v>721</v>
      </c>
      <c r="P9" s="428">
        <f>'Dades per operadors'!AB10+'Dades per operadors'!AB23+'Dades per operadors'!AB36+'Dades per operadors'!AB49+'Dades per operadors'!AB62+'Dades per operadors'!AB75+'Dades per operadors'!AB88</f>
        <v>45908</v>
      </c>
      <c r="Q9" s="428">
        <f>'Dades per operadors'!AC10+'Dades per operadors'!AC23+'Dades per operadors'!AC36+'Dades per operadors'!AC49+'Dades per operadors'!AC62+'Dades per operadors'!AC75+'Dades per operadors'!AC88</f>
        <v>8003</v>
      </c>
      <c r="R9" s="428">
        <f>'Dades per operadors'!AD10+'Dades per operadors'!AD23+'Dades per operadors'!AD36+'Dades per operadors'!AD49+'Dades per operadors'!AD62+'Dades per operadors'!AD75+'Dades per operadors'!AD88</f>
        <v>1870</v>
      </c>
      <c r="S9" s="428">
        <f>'Dades per operadors'!AE10+'Dades per operadors'!AE23+'Dades per operadors'!AE36+'Dades per operadors'!AE49+'Dades per operadors'!AE62+'Dades per operadors'!AE75+'Dades per operadors'!AE88</f>
        <v>2515</v>
      </c>
      <c r="T9" s="428">
        <f>'Dades per operadors'!AF10+'Dades per operadors'!AF23+'Dades per operadors'!AF36+'Dades per operadors'!AF49+'Dades per operadors'!AF62+'Dades per operadors'!AF75+'Dades per operadors'!AF88</f>
        <v>43</v>
      </c>
      <c r="U9" s="428">
        <f>'Dades per operadors'!AG10+'Dades per operadors'!AG23+'Dades per operadors'!AG36+'Dades per operadors'!AG49+'Dades per operadors'!AG62+'Dades per operadors'!AG75+'Dades per operadors'!AG88</f>
        <v>8</v>
      </c>
      <c r="V9" s="428">
        <f>'Dades per operadors'!AH10+'Dades per operadors'!AH23+'Dades per operadors'!AH36+'Dades per operadors'!AH49+'Dades per operadors'!AH62+'Dades per operadors'!AH75+'Dades per operadors'!AH88</f>
        <v>211</v>
      </c>
      <c r="W9" s="428">
        <f>'Dades per operadors'!AI10+'Dades per operadors'!AI23+'Dades per operadors'!AI36+'Dades per operadors'!AI49+'Dades per operadors'!AI62+'Dades per operadors'!AI75+'Dades per operadors'!AI88</f>
        <v>0</v>
      </c>
      <c r="X9" s="428">
        <f>'Dades per operadors'!AJ10+'Dades per operadors'!AJ23+'Dades per operadors'!AJ36+'Dades per operadors'!AJ49+'Dades per operadors'!AJ62+'Dades per operadors'!AJ75+'Dades per operadors'!AJ88</f>
        <v>413</v>
      </c>
      <c r="Y9" s="426">
        <f t="shared" si="3"/>
        <v>59692</v>
      </c>
      <c r="Z9" s="428">
        <f>'Dades per operadors'!AL10+'Dades per operadors'!AL23+'Dades per operadors'!AL36+'Dades per operadors'!AL49+'Dades per operadors'!AL62+'Dades per operadors'!AL75+'Dades per operadors'!AL88</f>
        <v>60</v>
      </c>
      <c r="AA9" s="428">
        <f>'Dades per operadors'!AM10+'Dades per operadors'!AM23+'Dades per operadors'!AM36+'Dades per operadors'!AM49+'Dades per operadors'!AM62+'Dades per operadors'!AM75+'Dades per operadors'!AM88</f>
        <v>9556</v>
      </c>
      <c r="AB9" s="428">
        <f>'Dades per operadors'!AN10+'Dades per operadors'!AN23+'Dades per operadors'!AN36+'Dades per operadors'!AN49+'Dades per operadors'!AN62+'Dades per operadors'!AN75+'Dades per operadors'!AN88</f>
        <v>930</v>
      </c>
      <c r="AC9" s="428">
        <f>'Dades per operadors'!AO10+'Dades per operadors'!AO23+'Dades per operadors'!AO36+'Dades per operadors'!AO49+'Dades per operadors'!AO62+'Dades per operadors'!AO75+'Dades per operadors'!AO88</f>
        <v>423</v>
      </c>
      <c r="AD9" s="428">
        <f>'Dades per operadors'!AP10+'Dades per operadors'!AP23+'Dades per operadors'!AP36+'Dades per operadors'!AP49+'Dades per operadors'!AP62+'Dades per operadors'!AP75+'Dades per operadors'!AP88</f>
        <v>535</v>
      </c>
      <c r="AE9" s="428">
        <f>'Dades per operadors'!AQ10+'Dades per operadors'!AQ23+'Dades per operadors'!AQ36+'Dades per operadors'!AQ49+'Dades per operadors'!AQ62+'Dades per operadors'!AQ75+'Dades per operadors'!AQ88</f>
        <v>44</v>
      </c>
      <c r="AF9" s="428">
        <f>'Dades per operadors'!AR10+'Dades per operadors'!AR23+'Dades per operadors'!AR36+'Dades per operadors'!AR49+'Dades per operadors'!AR62+'Dades per operadors'!AR75+'Dades per operadors'!AR88</f>
        <v>0</v>
      </c>
      <c r="AG9" s="428">
        <f>'Dades per operadors'!AS10+'Dades per operadors'!AS23+'Dades per operadors'!AS36+'Dades per operadors'!AS49+'Dades per operadors'!AS62+'Dades per operadors'!AS75+'Dades per operadors'!AS88</f>
        <v>26</v>
      </c>
      <c r="AH9" s="428">
        <f>'Dades per operadors'!AT10+'Dades per operadors'!AT23+'Dades per operadors'!AT36+'Dades per operadors'!AT49+'Dades per operadors'!AT62+'Dades per operadors'!AT75+'Dades per operadors'!AT88</f>
        <v>0</v>
      </c>
      <c r="AI9" s="428">
        <f>'Dades per operadors'!AU10+'Dades per operadors'!AU23+'Dades per operadors'!AU36+'Dades per operadors'!AU49+'Dades per operadors'!AU62+'Dades per operadors'!AU75+'Dades per operadors'!AU88</f>
        <v>0</v>
      </c>
      <c r="AJ9" s="653">
        <f t="shared" si="4"/>
        <v>11574</v>
      </c>
    </row>
    <row r="10" spans="2:36" s="12" customFormat="1" ht="18" thickBot="1" x14ac:dyDescent="0.4">
      <c r="B10" s="431" t="s">
        <v>147</v>
      </c>
      <c r="C10" s="438">
        <f>SUM('Dades per operadors'!D11,'Dades per operadors'!D24,'Dades per operadors'!D37,'Dades per operadors'!D50,'Dades per operadors'!D63,'Dades per operadors'!D76,'Dades per operadors'!D89)</f>
        <v>330856</v>
      </c>
      <c r="D10" s="437">
        <f>SUM('Dades per operadors'!F11,'Dades per operadors'!F24,'Dades per operadors'!F37,'Dades per operadors'!F50,'Dades per operadors'!F63,'Dades per operadors'!F76,'Dades per operadors'!F89)</f>
        <v>2941</v>
      </c>
      <c r="E10" s="441">
        <f>SUM('Dades per operadors'!H11,'Dades per operadors'!H24,'Dades per operadors'!H37,'Dades per operadors'!H50,'Dades per operadors'!H63,'Dades per operadors'!H76,'Dades per operadors'!H89)</f>
        <v>54562</v>
      </c>
      <c r="F10" s="435">
        <v>1810</v>
      </c>
      <c r="G10" s="435">
        <f t="shared" si="0"/>
        <v>16181</v>
      </c>
      <c r="H10" s="437">
        <f>'Dades per operadors'!N11+'Dades per operadors'!N24+'Dades per operadors'!N37+'Dades per operadors'!N50+'Dades per operadors'!N63+'Dades per operadors'!N76+'Dades per operadors'!N89</f>
        <v>71572</v>
      </c>
      <c r="I10" s="437">
        <f>'Dades per operadors'!P11+'Dades per operadors'!P24+'Dades per operadors'!P37+'Dades per operadors'!P50+'Dades per operadors'!P63+'Dades per operadors'!P76+'Dades per operadors'!P89</f>
        <v>15851</v>
      </c>
      <c r="J10" s="437">
        <f>'Dades per operadors'!R11+'Dades per operadors'!R24+'Dades per operadors'!R37+'Dades per operadors'!R50+'Dades per operadors'!R63+'Dades per operadors'!R76+'Dades per operadors'!R89</f>
        <v>36497</v>
      </c>
      <c r="K10" s="440">
        <f>'Dades per operadors'!T11+'Dades per operadors'!T24+'Dades per operadors'!T37+'Dades per operadors'!T50+'Dades per operadors'!T63+'Dades per operadors'!T76+'Dades per operadors'!T89</f>
        <v>5762</v>
      </c>
      <c r="L10" s="441">
        <f t="shared" si="1"/>
        <v>129682</v>
      </c>
      <c r="M10" s="443">
        <f t="shared" si="2"/>
        <v>536032</v>
      </c>
      <c r="N10" s="13"/>
      <c r="O10" s="428">
        <f>'Dades per operadors'!AA11+'Dades per operadors'!AA24+'Dades per operadors'!AA37+'Dades per operadors'!AA50+'Dades per operadors'!AA63+'Dades per operadors'!AA76+'Dades per operadors'!AA89</f>
        <v>1016</v>
      </c>
      <c r="P10" s="428">
        <f>'Dades per operadors'!AB11+'Dades per operadors'!AB24+'Dades per operadors'!AB37+'Dades per operadors'!AB50+'Dades per operadors'!AB63+'Dades per operadors'!AB76+'Dades per operadors'!AB89</f>
        <v>54054</v>
      </c>
      <c r="Q10" s="428">
        <f>'Dades per operadors'!AC11+'Dades per operadors'!AC24+'Dades per operadors'!AC37+'Dades per operadors'!AC50+'Dades per operadors'!AC63+'Dades per operadors'!AC76+'Dades per operadors'!AC89</f>
        <v>9929</v>
      </c>
      <c r="R10" s="428">
        <f>'Dades per operadors'!AD11+'Dades per operadors'!AD24+'Dades per operadors'!AD37+'Dades per operadors'!AD50+'Dades per operadors'!AD63+'Dades per operadors'!AD76+'Dades per operadors'!AD89</f>
        <v>2618</v>
      </c>
      <c r="S10" s="428">
        <f>'Dades per operadors'!AE11+'Dades per operadors'!AE24+'Dades per operadors'!AE37+'Dades per operadors'!AE50+'Dades per operadors'!AE63+'Dades per operadors'!AE76+'Dades per operadors'!AE89</f>
        <v>3137</v>
      </c>
      <c r="T10" s="428">
        <f>'Dades per operadors'!AF11+'Dades per operadors'!AF24+'Dades per operadors'!AF37+'Dades per operadors'!AF50+'Dades per operadors'!AF63+'Dades per operadors'!AF76+'Dades per operadors'!AF89</f>
        <v>74</v>
      </c>
      <c r="U10" s="428">
        <f>'Dades per operadors'!AG11+'Dades per operadors'!AG24+'Dades per operadors'!AG37+'Dades per operadors'!AG50+'Dades per operadors'!AG63+'Dades per operadors'!AG76+'Dades per operadors'!AG89</f>
        <v>0</v>
      </c>
      <c r="V10" s="428">
        <f>'Dades per operadors'!AH11+'Dades per operadors'!AH24+'Dades per operadors'!AH37+'Dades per operadors'!AH50+'Dades per operadors'!AH63+'Dades per operadors'!AH76+'Dades per operadors'!AH89</f>
        <v>323</v>
      </c>
      <c r="W10" s="428">
        <f>'Dades per operadors'!AI11+'Dades per operadors'!AI24+'Dades per operadors'!AI37+'Dades per operadors'!AI50+'Dades per operadors'!AI63+'Dades per operadors'!AI76+'Dades per operadors'!AI89</f>
        <v>0</v>
      </c>
      <c r="X10" s="428">
        <f>'Dades per operadors'!AJ11+'Dades per operadors'!AJ24+'Dades per operadors'!AJ37+'Dades per operadors'!AJ50+'Dades per operadors'!AJ63+'Dades per operadors'!AJ76+'Dades per operadors'!AJ89</f>
        <v>421</v>
      </c>
      <c r="Y10" s="426">
        <f t="shared" si="3"/>
        <v>71572</v>
      </c>
      <c r="Z10" s="428">
        <f>'Dades per operadors'!AL11+'Dades per operadors'!AL24+'Dades per operadors'!AL37+'Dades per operadors'!AL50+'Dades per operadors'!AL63+'Dades per operadors'!AL76+'Dades per operadors'!AL89</f>
        <v>94</v>
      </c>
      <c r="AA10" s="428">
        <f>'Dades per operadors'!AM11+'Dades per operadors'!AM24+'Dades per operadors'!AM37+'Dades per operadors'!AM50+'Dades per operadors'!AM63+'Dades per operadors'!AM76+'Dades per operadors'!AM89</f>
        <v>12691</v>
      </c>
      <c r="AB10" s="428">
        <f>'Dades per operadors'!AN11+'Dades per operadors'!AN24+'Dades per operadors'!AN37+'Dades per operadors'!AN50+'Dades per operadors'!AN63+'Dades per operadors'!AN76+'Dades per operadors'!AN89</f>
        <v>1718</v>
      </c>
      <c r="AC10" s="428">
        <f>'Dades per operadors'!AO11+'Dades per operadors'!AO24+'Dades per operadors'!AO37+'Dades per operadors'!AO50+'Dades per operadors'!AO63+'Dades per operadors'!AO76+'Dades per operadors'!AO89</f>
        <v>704</v>
      </c>
      <c r="AD10" s="428">
        <f>'Dades per operadors'!AP11+'Dades per operadors'!AP24+'Dades per operadors'!AP37+'Dades per operadors'!AP50+'Dades per operadors'!AP63+'Dades per operadors'!AP76+'Dades per operadors'!AP89</f>
        <v>582</v>
      </c>
      <c r="AE10" s="428">
        <f>'Dades per operadors'!AQ11+'Dades per operadors'!AQ24+'Dades per operadors'!AQ37+'Dades per operadors'!AQ50+'Dades per operadors'!AQ63+'Dades per operadors'!AQ76+'Dades per operadors'!AQ89</f>
        <v>2</v>
      </c>
      <c r="AF10" s="428">
        <f>'Dades per operadors'!AR11+'Dades per operadors'!AR24+'Dades per operadors'!AR37+'Dades per operadors'!AR50+'Dades per operadors'!AR63+'Dades per operadors'!AR76+'Dades per operadors'!AR89</f>
        <v>0</v>
      </c>
      <c r="AG10" s="428">
        <f>'Dades per operadors'!AS11+'Dades per operadors'!AS24+'Dades per operadors'!AS37+'Dades per operadors'!AS50+'Dades per operadors'!AS63+'Dades per operadors'!AS76+'Dades per operadors'!AS89</f>
        <v>60</v>
      </c>
      <c r="AH10" s="428">
        <f>'Dades per operadors'!AT11+'Dades per operadors'!AT24+'Dades per operadors'!AT37+'Dades per operadors'!AT50+'Dades per operadors'!AT63+'Dades per operadors'!AT76+'Dades per operadors'!AT89</f>
        <v>0</v>
      </c>
      <c r="AI10" s="428">
        <f>'Dades per operadors'!AU11+'Dades per operadors'!AU24+'Dades per operadors'!AU37+'Dades per operadors'!AU50+'Dades per operadors'!AU63+'Dades per operadors'!AU76+'Dades per operadors'!AU89</f>
        <v>0</v>
      </c>
      <c r="AJ10" s="653">
        <f t="shared" si="4"/>
        <v>15851</v>
      </c>
    </row>
    <row r="11" spans="2:36" s="12" customFormat="1" ht="18" thickBot="1" x14ac:dyDescent="0.4">
      <c r="B11" s="431" t="s">
        <v>148</v>
      </c>
      <c r="C11" s="438">
        <f>SUM('Dades per operadors'!D12,'Dades per operadors'!D25,'Dades per operadors'!D38,'Dades per operadors'!D51,'Dades per operadors'!D64,'Dades per operadors'!D77,'Dades per operadors'!D90)</f>
        <v>263635</v>
      </c>
      <c r="D11" s="437">
        <f>SUM('Dades per operadors'!F12,'Dades per operadors'!F25,'Dades per operadors'!F38,'Dades per operadors'!F51,'Dades per operadors'!F64,'Dades per operadors'!F77,'Dades per operadors'!F90)</f>
        <v>2505</v>
      </c>
      <c r="E11" s="441">
        <f>SUM('Dades per operadors'!H12,'Dades per operadors'!H25,'Dades per operadors'!H38,'Dades per operadors'!H51,'Dades per operadors'!H64,'Dades per operadors'!H77,'Dades per operadors'!H90)</f>
        <v>40295</v>
      </c>
      <c r="F11" s="435">
        <v>459</v>
      </c>
      <c r="G11" s="435">
        <f t="shared" si="0"/>
        <v>13510</v>
      </c>
      <c r="H11" s="437">
        <f>'Dades per operadors'!N12+'Dades per operadors'!N25+'Dades per operadors'!N38+'Dades per operadors'!N51+'Dades per operadors'!N64+'Dades per operadors'!N77+'Dades per operadors'!N90</f>
        <v>53127</v>
      </c>
      <c r="I11" s="437">
        <f>'Dades per operadors'!P12+'Dades per operadors'!P25+'Dades per operadors'!P38+'Dades per operadors'!P51+'Dades per operadors'!P64+'Dades per operadors'!P77+'Dades per operadors'!P90</f>
        <v>11224</v>
      </c>
      <c r="J11" s="437">
        <f>'Dades per operadors'!R12+'Dades per operadors'!R25+'Dades per operadors'!R38+'Dades per operadors'!R51+'Dades per operadors'!R64+'Dades per operadors'!R77+'Dades per operadors'!R90</f>
        <v>27113</v>
      </c>
      <c r="K11" s="440">
        <f>'Dades per operadors'!T12+'Dades per operadors'!T25+'Dades per operadors'!T38+'Dades per operadors'!T51+'Dades per operadors'!T64+'Dades per operadors'!T77+'Dades per operadors'!T90</f>
        <v>4684</v>
      </c>
      <c r="L11" s="441">
        <f t="shared" si="1"/>
        <v>96148</v>
      </c>
      <c r="M11" s="443">
        <f t="shared" si="2"/>
        <v>416552</v>
      </c>
      <c r="N11" s="13"/>
      <c r="O11" s="428">
        <f>'Dades per operadors'!AA12+'Dades per operadors'!AA25+'Dades per operadors'!AA38+'Dades per operadors'!AA51+'Dades per operadors'!AA64+'Dades per operadors'!AA77+'Dades per operadors'!AA90</f>
        <v>651</v>
      </c>
      <c r="P11" s="428">
        <f>'Dades per operadors'!AB12+'Dades per operadors'!AB25+'Dades per operadors'!AB38+'Dades per operadors'!AB51+'Dades per operadors'!AB64+'Dades per operadors'!AB77+'Dades per operadors'!AB90</f>
        <v>40695</v>
      </c>
      <c r="Q11" s="428">
        <f>'Dades per operadors'!AC12+'Dades per operadors'!AC25+'Dades per operadors'!AC38+'Dades per operadors'!AC51+'Dades per operadors'!AC64+'Dades per operadors'!AC77+'Dades per operadors'!AC90</f>
        <v>6714</v>
      </c>
      <c r="R11" s="428">
        <f>'Dades per operadors'!AD12+'Dades per operadors'!AD25+'Dades per operadors'!AD38+'Dades per operadors'!AD51+'Dades per operadors'!AD64+'Dades per operadors'!AD77+'Dades per operadors'!AD90</f>
        <v>1802</v>
      </c>
      <c r="S11" s="428">
        <f>'Dades per operadors'!AE12+'Dades per operadors'!AE25+'Dades per operadors'!AE38+'Dades per operadors'!AE51+'Dades per operadors'!AE64+'Dades per operadors'!AE77+'Dades per operadors'!AE90</f>
        <v>2477</v>
      </c>
      <c r="T11" s="428">
        <f>'Dades per operadors'!AF12+'Dades per operadors'!AF25+'Dades per operadors'!AF38+'Dades per operadors'!AF51+'Dades per operadors'!AF64+'Dades per operadors'!AF77+'Dades per operadors'!AF90</f>
        <v>91</v>
      </c>
      <c r="U11" s="428">
        <f>'Dades per operadors'!AG12+'Dades per operadors'!AG25+'Dades per operadors'!AG38+'Dades per operadors'!AG51+'Dades per operadors'!AG64+'Dades per operadors'!AG77+'Dades per operadors'!AG90</f>
        <v>0</v>
      </c>
      <c r="V11" s="428">
        <f>'Dades per operadors'!AH12+'Dades per operadors'!AH25+'Dades per operadors'!AH38+'Dades per operadors'!AH51+'Dades per operadors'!AH64+'Dades per operadors'!AH77+'Dades per operadors'!AH90</f>
        <v>181</v>
      </c>
      <c r="W11" s="428">
        <f>'Dades per operadors'!AI12+'Dades per operadors'!AI25+'Dades per operadors'!AI38+'Dades per operadors'!AI51+'Dades per operadors'!AI64+'Dades per operadors'!AI77+'Dades per operadors'!AI90</f>
        <v>0</v>
      </c>
      <c r="X11" s="428">
        <f>'Dades per operadors'!AJ12+'Dades per operadors'!AJ25+'Dades per operadors'!AJ38+'Dades per operadors'!AJ51+'Dades per operadors'!AJ64+'Dades per operadors'!AJ77+'Dades per operadors'!AJ90</f>
        <v>516</v>
      </c>
      <c r="Y11" s="426">
        <f t="shared" si="3"/>
        <v>53127</v>
      </c>
      <c r="Z11" s="428">
        <f>'Dades per operadors'!AL12+'Dades per operadors'!AL25+'Dades per operadors'!AL38+'Dades per operadors'!AL51+'Dades per operadors'!AL64+'Dades per operadors'!AL77+'Dades per operadors'!AL90</f>
        <v>98</v>
      </c>
      <c r="AA11" s="428">
        <f>'Dades per operadors'!AM12+'Dades per operadors'!AM25+'Dades per operadors'!AM38+'Dades per operadors'!AM51+'Dades per operadors'!AM64+'Dades per operadors'!AM77+'Dades per operadors'!AM90</f>
        <v>9337</v>
      </c>
      <c r="AB11" s="428">
        <f>'Dades per operadors'!AN12+'Dades per operadors'!AN25+'Dades per operadors'!AN38+'Dades per operadors'!AN51+'Dades per operadors'!AN64+'Dades per operadors'!AN77+'Dades per operadors'!AN90</f>
        <v>828</v>
      </c>
      <c r="AC11" s="428">
        <f>'Dades per operadors'!AO12+'Dades per operadors'!AO25+'Dades per operadors'!AO38+'Dades per operadors'!AO51+'Dades per operadors'!AO64+'Dades per operadors'!AO77+'Dades per operadors'!AO90</f>
        <v>462</v>
      </c>
      <c r="AD11" s="428">
        <f>'Dades per operadors'!AP12+'Dades per operadors'!AP25+'Dades per operadors'!AP38+'Dades per operadors'!AP51+'Dades per operadors'!AP64+'Dades per operadors'!AP77+'Dades per operadors'!AP90</f>
        <v>468</v>
      </c>
      <c r="AE11" s="428">
        <f>'Dades per operadors'!AQ12+'Dades per operadors'!AQ25+'Dades per operadors'!AQ38+'Dades per operadors'!AQ51+'Dades per operadors'!AQ64+'Dades per operadors'!AQ77+'Dades per operadors'!AQ90</f>
        <v>0</v>
      </c>
      <c r="AF11" s="428">
        <f>'Dades per operadors'!AR12+'Dades per operadors'!AR25+'Dades per operadors'!AR38+'Dades per operadors'!AR51+'Dades per operadors'!AR64+'Dades per operadors'!AR77+'Dades per operadors'!AR90</f>
        <v>0</v>
      </c>
      <c r="AG11" s="428">
        <f>'Dades per operadors'!AS12+'Dades per operadors'!AS25+'Dades per operadors'!AS38+'Dades per operadors'!AS51+'Dades per operadors'!AS64+'Dades per operadors'!AS77+'Dades per operadors'!AS90</f>
        <v>31</v>
      </c>
      <c r="AH11" s="428">
        <f>'Dades per operadors'!AT12+'Dades per operadors'!AT25+'Dades per operadors'!AT38+'Dades per operadors'!AT51+'Dades per operadors'!AT64+'Dades per operadors'!AT77+'Dades per operadors'!AT90</f>
        <v>0</v>
      </c>
      <c r="AI11" s="428">
        <f>'Dades per operadors'!AU12+'Dades per operadors'!AU25+'Dades per operadors'!AU38+'Dades per operadors'!AU51+'Dades per operadors'!AU64+'Dades per operadors'!AU77+'Dades per operadors'!AU90</f>
        <v>0</v>
      </c>
      <c r="AJ11" s="653">
        <f t="shared" si="4"/>
        <v>11224</v>
      </c>
    </row>
    <row r="12" spans="2:36" s="12" customFormat="1" ht="18" thickBot="1" x14ac:dyDescent="0.4">
      <c r="B12" s="431" t="s">
        <v>149</v>
      </c>
      <c r="C12" s="438">
        <f>SUM('Dades per operadors'!D13,'Dades per operadors'!D26,'Dades per operadors'!D39,'Dades per operadors'!D52,'Dades per operadors'!D65,'Dades per operadors'!D78,'Dades per operadors'!D91)</f>
        <v>334321</v>
      </c>
      <c r="D12" s="437">
        <f>SUM('Dades per operadors'!F13,'Dades per operadors'!F26,'Dades per operadors'!F39,'Dades per operadors'!F52,'Dades per operadors'!F65,'Dades per operadors'!F78,'Dades per operadors'!F91)</f>
        <v>3789</v>
      </c>
      <c r="E12" s="441">
        <f>SUM('Dades per operadors'!H13,'Dades per operadors'!H26,'Dades per operadors'!H39,'Dades per operadors'!H52,'Dades per operadors'!H65,'Dades per operadors'!H78,'Dades per operadors'!H91)</f>
        <v>53133</v>
      </c>
      <c r="F12" s="435">
        <v>2027</v>
      </c>
      <c r="G12" s="435">
        <f t="shared" si="0"/>
        <v>20990</v>
      </c>
      <c r="H12" s="437">
        <f>'Dades per operadors'!N13+'Dades per operadors'!N26+'Dades per operadors'!N39+'Dades per operadors'!N52+'Dades per operadors'!N65+'Dades per operadors'!N78+'Dades per operadors'!N91</f>
        <v>77825</v>
      </c>
      <c r="I12" s="437">
        <f>'Dades per operadors'!P13+'Dades per operadors'!P26+'Dades per operadors'!P39+'Dades per operadors'!P52+'Dades per operadors'!P65+'Dades per operadors'!P78+'Dades per operadors'!P91</f>
        <v>31956</v>
      </c>
      <c r="J12" s="437">
        <f>'Dades per operadors'!R13+'Dades per operadors'!R26+'Dades per operadors'!R39+'Dades per operadors'!R52+'Dades per operadors'!R65+'Dades per operadors'!R78+'Dades per operadors'!R91</f>
        <v>36362</v>
      </c>
      <c r="K12" s="440">
        <f>'Dades per operadors'!T13+'Dades per operadors'!T26+'Dades per operadors'!T39+'Dades per operadors'!T52+'Dades per operadors'!T65+'Dades per operadors'!T78+'Dades per operadors'!T91</f>
        <v>5824</v>
      </c>
      <c r="L12" s="441">
        <f t="shared" si="1"/>
        <v>151967</v>
      </c>
      <c r="M12" s="443">
        <f t="shared" si="2"/>
        <v>566227</v>
      </c>
      <c r="N12" s="13"/>
      <c r="O12" s="428">
        <f>'Dades per operadors'!AA13+'Dades per operadors'!AA26+'Dades per operadors'!AA39+'Dades per operadors'!AA52+'Dades per operadors'!AA65+'Dades per operadors'!AA78+'Dades per operadors'!AA91</f>
        <v>1358</v>
      </c>
      <c r="P12" s="428">
        <f>'Dades per operadors'!AB13+'Dades per operadors'!AB26+'Dades per operadors'!AB39+'Dades per operadors'!AB52+'Dades per operadors'!AB65+'Dades per operadors'!AB78+'Dades per operadors'!AB91</f>
        <v>59053</v>
      </c>
      <c r="Q12" s="428">
        <f>'Dades per operadors'!AC13+'Dades per operadors'!AC26+'Dades per operadors'!AC39+'Dades per operadors'!AC52+'Dades per operadors'!AC65+'Dades per operadors'!AC78+'Dades per operadors'!AC91</f>
        <v>9507</v>
      </c>
      <c r="R12" s="428">
        <f>'Dades per operadors'!AD13+'Dades per operadors'!AD26+'Dades per operadors'!AD39+'Dades per operadors'!AD52+'Dades per operadors'!AD65+'Dades per operadors'!AD78+'Dades per operadors'!AD91</f>
        <v>3234</v>
      </c>
      <c r="S12" s="428">
        <f>'Dades per operadors'!AE13+'Dades per operadors'!AE26+'Dades per operadors'!AE39+'Dades per operadors'!AE52+'Dades per operadors'!AE65+'Dades per operadors'!AE78+'Dades per operadors'!AE91</f>
        <v>3545</v>
      </c>
      <c r="T12" s="428">
        <f>'Dades per operadors'!AF13+'Dades per operadors'!AF26+'Dades per operadors'!AF39+'Dades per operadors'!AF52+'Dades per operadors'!AF65+'Dades per operadors'!AF78+'Dades per operadors'!AF91</f>
        <v>116</v>
      </c>
      <c r="U12" s="428">
        <f>'Dades per operadors'!AG13+'Dades per operadors'!AG26+'Dades per operadors'!AG39+'Dades per operadors'!AG52+'Dades per operadors'!AG65+'Dades per operadors'!AG78+'Dades per operadors'!AG91</f>
        <v>0</v>
      </c>
      <c r="V12" s="428">
        <f>'Dades per operadors'!AH13+'Dades per operadors'!AH26+'Dades per operadors'!AH39+'Dades per operadors'!AH52+'Dades per operadors'!AH65+'Dades per operadors'!AH78+'Dades per operadors'!AH91</f>
        <v>366</v>
      </c>
      <c r="W12" s="428">
        <f>'Dades per operadors'!AI13+'Dades per operadors'!AI26+'Dades per operadors'!AI39+'Dades per operadors'!AI52+'Dades per operadors'!AI65+'Dades per operadors'!AI78+'Dades per operadors'!AI91</f>
        <v>0</v>
      </c>
      <c r="X12" s="428">
        <f>'Dades per operadors'!AJ13+'Dades per operadors'!AJ26+'Dades per operadors'!AJ39+'Dades per operadors'!AJ52+'Dades per operadors'!AJ65+'Dades per operadors'!AJ78+'Dades per operadors'!AJ91</f>
        <v>646</v>
      </c>
      <c r="Y12" s="426">
        <f t="shared" si="3"/>
        <v>77825</v>
      </c>
      <c r="Z12" s="428">
        <f>'Dades per operadors'!AL13+'Dades per operadors'!AL26+'Dades per operadors'!AL39+'Dades per operadors'!AL52+'Dades per operadors'!AL65+'Dades per operadors'!AL78+'Dades per operadors'!AL91</f>
        <v>87</v>
      </c>
      <c r="AA12" s="428">
        <f>'Dades per operadors'!AM13+'Dades per operadors'!AM26+'Dades per operadors'!AM39+'Dades per operadors'!AM52+'Dades per operadors'!AM65+'Dades per operadors'!AM78+'Dades per operadors'!AM91</f>
        <v>25147</v>
      </c>
      <c r="AB12" s="428">
        <f>'Dades per operadors'!AN13+'Dades per operadors'!AN26+'Dades per operadors'!AN39+'Dades per operadors'!AN52+'Dades per operadors'!AN65+'Dades per operadors'!AN78+'Dades per operadors'!AN91</f>
        <v>3067</v>
      </c>
      <c r="AC12" s="428">
        <f>'Dades per operadors'!AO13+'Dades per operadors'!AO26+'Dades per operadors'!AO39+'Dades per operadors'!AO52+'Dades per operadors'!AO65+'Dades per operadors'!AO78+'Dades per operadors'!AO91</f>
        <v>2148</v>
      </c>
      <c r="AD12" s="428">
        <f>'Dades per operadors'!AP13+'Dades per operadors'!AP26+'Dades per operadors'!AP39+'Dades per operadors'!AP52+'Dades per operadors'!AP65+'Dades per operadors'!AP78+'Dades per operadors'!AP91</f>
        <v>1256</v>
      </c>
      <c r="AE12" s="428">
        <f>'Dades per operadors'!AQ13+'Dades per operadors'!AQ26+'Dades per operadors'!AQ39+'Dades per operadors'!AQ52+'Dades per operadors'!AQ65+'Dades per operadors'!AQ78+'Dades per operadors'!AQ91</f>
        <v>145</v>
      </c>
      <c r="AF12" s="428">
        <f>'Dades per operadors'!AR13+'Dades per operadors'!AR26+'Dades per operadors'!AR39+'Dades per operadors'!AR52+'Dades per operadors'!AR65+'Dades per operadors'!AR78+'Dades per operadors'!AR91</f>
        <v>0</v>
      </c>
      <c r="AG12" s="428">
        <f>'Dades per operadors'!AS13+'Dades per operadors'!AS26+'Dades per operadors'!AS39+'Dades per operadors'!AS52+'Dades per operadors'!AS65+'Dades per operadors'!AS78+'Dades per operadors'!AS91</f>
        <v>106</v>
      </c>
      <c r="AH12" s="428">
        <f>'Dades per operadors'!AT13+'Dades per operadors'!AT26+'Dades per operadors'!AT39+'Dades per operadors'!AT52+'Dades per operadors'!AT65+'Dades per operadors'!AT78+'Dades per operadors'!AT91</f>
        <v>0</v>
      </c>
      <c r="AI12" s="428">
        <f>'Dades per operadors'!AU13+'Dades per operadors'!AU26+'Dades per operadors'!AU39+'Dades per operadors'!AU52+'Dades per operadors'!AU65+'Dades per operadors'!AU78+'Dades per operadors'!AU91</f>
        <v>0</v>
      </c>
      <c r="AJ12" s="653">
        <f t="shared" si="4"/>
        <v>31956</v>
      </c>
    </row>
    <row r="13" spans="2:36" s="12" customFormat="1" ht="18" thickBot="1" x14ac:dyDescent="0.4">
      <c r="B13" s="431" t="s">
        <v>18</v>
      </c>
      <c r="C13" s="438">
        <f>SUM('Dades per operadors'!D14,'Dades per operadors'!D27,'Dades per operadors'!D40,'Dades per operadors'!D53,'Dades per operadors'!D66,'Dades per operadors'!D79,'Dades per operadors'!D92)</f>
        <v>318403</v>
      </c>
      <c r="D13" s="437">
        <f>SUM('Dades per operadors'!F14,'Dades per operadors'!F27,'Dades per operadors'!F40,'Dades per operadors'!F53,'Dades per operadors'!F66,'Dades per operadors'!F79,'Dades per operadors'!F92)</f>
        <v>6395</v>
      </c>
      <c r="E13" s="441">
        <f>SUM('Dades per operadors'!H14,'Dades per operadors'!H27,'Dades per operadors'!H40,'Dades per operadors'!H53,'Dades per operadors'!H66,'Dades per operadors'!H79,'Dades per operadors'!H92)</f>
        <v>56467</v>
      </c>
      <c r="F13" s="435">
        <v>2308</v>
      </c>
      <c r="G13" s="435">
        <f t="shared" si="0"/>
        <v>27524</v>
      </c>
      <c r="H13" s="437">
        <f>'Dades per operadors'!N14+'Dades per operadors'!N27+'Dades per operadors'!N40+'Dades per operadors'!N53+'Dades per operadors'!N66+'Dades per operadors'!N79+'Dades per operadors'!N92</f>
        <v>87649</v>
      </c>
      <c r="I13" s="437">
        <f>'Dades per operadors'!P14+'Dades per operadors'!P27+'Dades per operadors'!P40+'Dades per operadors'!P53+'Dades per operadors'!P66+'Dades per operadors'!P79+'Dades per operadors'!P92</f>
        <v>48928</v>
      </c>
      <c r="J13" s="437">
        <f>'Dades per operadors'!R14+'Dades per operadors'!R27+'Dades per operadors'!R40+'Dades per operadors'!R53+'Dades per operadors'!R66+'Dades per operadors'!R79+'Dades per operadors'!R92</f>
        <v>38575</v>
      </c>
      <c r="K13" s="440">
        <f>'Dades per operadors'!T14+'Dades per operadors'!T27+'Dades per operadors'!T40+'Dades per operadors'!T53+'Dades per operadors'!T66+'Dades per operadors'!T79+'Dades per operadors'!T92</f>
        <v>6476</v>
      </c>
      <c r="L13" s="441">
        <f t="shared" si="1"/>
        <v>181628</v>
      </c>
      <c r="M13" s="443">
        <f t="shared" si="2"/>
        <v>592725</v>
      </c>
      <c r="N13" s="13"/>
      <c r="O13" s="428">
        <f>'Dades per operadors'!AA14+'Dades per operadors'!AA27+'Dades per operadors'!AA40+'Dades per operadors'!AA53+'Dades per operadors'!AA66+'Dades per operadors'!AA79+'Dades per operadors'!AA92</f>
        <v>1391</v>
      </c>
      <c r="P13" s="428">
        <f>'Dades per operadors'!AB14+'Dades per operadors'!AB27+'Dades per operadors'!AB40+'Dades per operadors'!AB53+'Dades per operadors'!AB66+'Dades per operadors'!AB79+'Dades per operadors'!AB92</f>
        <v>67281</v>
      </c>
      <c r="Q13" s="428">
        <f>'Dades per operadors'!AC14+'Dades per operadors'!AC27+'Dades per operadors'!AC40+'Dades per operadors'!AC53+'Dades per operadors'!AC66+'Dades per operadors'!AC79+'Dades per operadors'!AC92</f>
        <v>9698</v>
      </c>
      <c r="R13" s="428">
        <f>'Dades per operadors'!AD14+'Dades per operadors'!AD27+'Dades per operadors'!AD40+'Dades per operadors'!AD53+'Dades per operadors'!AD66+'Dades per operadors'!AD79+'Dades per operadors'!AD92</f>
        <v>3901</v>
      </c>
      <c r="S13" s="428">
        <f>'Dades per operadors'!AE14+'Dades per operadors'!AE27+'Dades per operadors'!AE40+'Dades per operadors'!AE53+'Dades per operadors'!AE66+'Dades per operadors'!AE79+'Dades per operadors'!AE92</f>
        <v>4115</v>
      </c>
      <c r="T13" s="428">
        <f>'Dades per operadors'!AF14+'Dades per operadors'!AF27+'Dades per operadors'!AF40+'Dades per operadors'!AF53+'Dades per operadors'!AF66+'Dades per operadors'!AF79+'Dades per operadors'!AF92</f>
        <v>165</v>
      </c>
      <c r="U13" s="428">
        <f>'Dades per operadors'!AG14+'Dades per operadors'!AG27+'Dades per operadors'!AG40+'Dades per operadors'!AG53+'Dades per operadors'!AG66+'Dades per operadors'!AG79+'Dades per operadors'!AG92</f>
        <v>0</v>
      </c>
      <c r="V13" s="428">
        <f>'Dades per operadors'!AH14+'Dades per operadors'!AH27+'Dades per operadors'!AH40+'Dades per operadors'!AH53+'Dades per operadors'!AH66+'Dades per operadors'!AH79+'Dades per operadors'!AH92</f>
        <v>441</v>
      </c>
      <c r="W13" s="428">
        <f>'Dades per operadors'!AI14+'Dades per operadors'!AI27+'Dades per operadors'!AI40+'Dades per operadors'!AI53+'Dades per operadors'!AI66+'Dades per operadors'!AI79+'Dades per operadors'!AI92</f>
        <v>0</v>
      </c>
      <c r="X13" s="428">
        <f>'Dades per operadors'!AJ14+'Dades per operadors'!AJ27+'Dades per operadors'!AJ40+'Dades per operadors'!AJ53+'Dades per operadors'!AJ66+'Dades per operadors'!AJ79+'Dades per operadors'!AJ92</f>
        <v>657</v>
      </c>
      <c r="Y13" s="426">
        <f t="shared" si="3"/>
        <v>87649</v>
      </c>
      <c r="Z13" s="428">
        <f>'Dades per operadors'!AL14+'Dades per operadors'!AL27+'Dades per operadors'!AL40+'Dades per operadors'!AL53+'Dades per operadors'!AL66+'Dades per operadors'!AL79+'Dades per operadors'!AL92</f>
        <v>126</v>
      </c>
      <c r="AA13" s="428">
        <f>'Dades per operadors'!AM14+'Dades per operadors'!AM27+'Dades per operadors'!AM40+'Dades per operadors'!AM53+'Dades per operadors'!AM66+'Dades per operadors'!AM79+'Dades per operadors'!AM92</f>
        <v>37181</v>
      </c>
      <c r="AB13" s="428">
        <f>'Dades per operadors'!AN14+'Dades per operadors'!AN27+'Dades per operadors'!AN40+'Dades per operadors'!AN53+'Dades per operadors'!AN66+'Dades per operadors'!AN79+'Dades per operadors'!AN92</f>
        <v>4999</v>
      </c>
      <c r="AC13" s="428">
        <f>'Dades per operadors'!AO14+'Dades per operadors'!AO27+'Dades per operadors'!AO40+'Dades per operadors'!AO53+'Dades per operadors'!AO66+'Dades per operadors'!AO79+'Dades per operadors'!AO92</f>
        <v>4009</v>
      </c>
      <c r="AD13" s="428">
        <f>'Dades per operadors'!AP14+'Dades per operadors'!AP27+'Dades per operadors'!AP40+'Dades per operadors'!AP53+'Dades per operadors'!AP66+'Dades per operadors'!AP79+'Dades per operadors'!AP92</f>
        <v>2036</v>
      </c>
      <c r="AE13" s="428">
        <f>'Dades per operadors'!AQ14+'Dades per operadors'!AQ27+'Dades per operadors'!AQ40+'Dades per operadors'!AQ53+'Dades per operadors'!AQ66+'Dades per operadors'!AQ79+'Dades per operadors'!AQ92</f>
        <v>386</v>
      </c>
      <c r="AF13" s="428">
        <f>'Dades per operadors'!AR14+'Dades per operadors'!AR27+'Dades per operadors'!AR40+'Dades per operadors'!AR53+'Dades per operadors'!AR66+'Dades per operadors'!AR79+'Dades per operadors'!AR92</f>
        <v>0</v>
      </c>
      <c r="AG13" s="428">
        <f>'Dades per operadors'!AS14+'Dades per operadors'!AS27+'Dades per operadors'!AS40+'Dades per operadors'!AS53+'Dades per operadors'!AS66+'Dades per operadors'!AS79+'Dades per operadors'!AS92</f>
        <v>191</v>
      </c>
      <c r="AH13" s="428">
        <f>'Dades per operadors'!AT14+'Dades per operadors'!AT27+'Dades per operadors'!AT40+'Dades per operadors'!AT53+'Dades per operadors'!AT66+'Dades per operadors'!AT79+'Dades per operadors'!AT92</f>
        <v>0</v>
      </c>
      <c r="AI13" s="428">
        <f>'Dades per operadors'!AU14+'Dades per operadors'!AU27+'Dades per operadors'!AU40+'Dades per operadors'!AU53+'Dades per operadors'!AU66+'Dades per operadors'!AU79+'Dades per operadors'!AU92</f>
        <v>0</v>
      </c>
      <c r="AJ13" s="653">
        <f t="shared" si="4"/>
        <v>48928</v>
      </c>
    </row>
    <row r="14" spans="2:36" s="12" customFormat="1" ht="18" thickBot="1" x14ac:dyDescent="0.4">
      <c r="B14" s="431" t="s">
        <v>150</v>
      </c>
      <c r="C14" s="438">
        <f>SUM('Dades per operadors'!D15,'Dades per operadors'!D28,'Dades per operadors'!D41,'Dades per operadors'!D54,'Dades per operadors'!D67,'Dades per operadors'!D80,'Dades per operadors'!D93)</f>
        <v>299081</v>
      </c>
      <c r="D14" s="437">
        <f>SUM('Dades per operadors'!F15,'Dades per operadors'!F28,'Dades per operadors'!F41,'Dades per operadors'!F54,'Dades per operadors'!F67,'Dades per operadors'!F80,'Dades per operadors'!F93)</f>
        <v>3307</v>
      </c>
      <c r="E14" s="441">
        <f>SUM('Dades per operadors'!H15,'Dades per operadors'!H28,'Dades per operadors'!H41,'Dades per operadors'!H54,'Dades per operadors'!H67,'Dades per operadors'!H80,'Dades per operadors'!H93)</f>
        <v>46559</v>
      </c>
      <c r="F14" s="435">
        <v>2302</v>
      </c>
      <c r="G14" s="435">
        <f t="shared" si="0"/>
        <v>26481</v>
      </c>
      <c r="H14" s="437">
        <f>'Dades per operadors'!N15+'Dades per operadors'!N28+'Dades per operadors'!N41+'Dades per operadors'!N54+'Dades per operadors'!N67+'Dades per operadors'!N80+'Dades per operadors'!N93</f>
        <v>85956</v>
      </c>
      <c r="I14" s="437">
        <f>'Dades per operadors'!P15+'Dades per operadors'!P28+'Dades per operadors'!P41+'Dades per operadors'!P54+'Dades per operadors'!P67+'Dades per operadors'!P80+'Dades per operadors'!P93</f>
        <v>48511</v>
      </c>
      <c r="J14" s="437">
        <f>'Dades per operadors'!R15+'Dades per operadors'!R28+'Dades per operadors'!R41+'Dades per operadors'!R54+'Dades per operadors'!R67+'Dades per operadors'!R80+'Dades per operadors'!R93</f>
        <v>38073</v>
      </c>
      <c r="K14" s="440">
        <f>'Dades per operadors'!T15+'Dades per operadors'!T28+'Dades per operadors'!T41+'Dades per operadors'!T54+'Dades per operadors'!T67+'Dades per operadors'!T80+'Dades per operadors'!T93</f>
        <v>6701</v>
      </c>
      <c r="L14" s="441">
        <f t="shared" si="1"/>
        <v>179241</v>
      </c>
      <c r="M14" s="443">
        <f t="shared" si="2"/>
        <v>556971</v>
      </c>
      <c r="N14" s="13"/>
      <c r="O14" s="428">
        <f>'Dades per operadors'!AA15+'Dades per operadors'!AA28+'Dades per operadors'!AA41+'Dades per operadors'!AA54+'Dades per operadors'!AA67+'Dades per operadors'!AA80+'Dades per operadors'!AA93</f>
        <v>1396</v>
      </c>
      <c r="P14" s="428">
        <f>'Dades per operadors'!AB15+'Dades per operadors'!AB28+'Dades per operadors'!AB41+'Dades per operadors'!AB54+'Dades per operadors'!AB67+'Dades per operadors'!AB80+'Dades per operadors'!AB93</f>
        <v>65708</v>
      </c>
      <c r="Q14" s="428">
        <f>'Dades per operadors'!AC15+'Dades per operadors'!AC28+'Dades per operadors'!AC41+'Dades per operadors'!AC54+'Dades per operadors'!AC67+'Dades per operadors'!AC80+'Dades per operadors'!AC93</f>
        <v>9960</v>
      </c>
      <c r="R14" s="428">
        <f>'Dades per operadors'!AD15+'Dades per operadors'!AD28+'Dades per operadors'!AD41+'Dades per operadors'!AD54+'Dades per operadors'!AD67+'Dades per operadors'!AD80+'Dades per operadors'!AD93</f>
        <v>4109</v>
      </c>
      <c r="S14" s="428">
        <f>'Dades per operadors'!AE15+'Dades per operadors'!AE28+'Dades per operadors'!AE41+'Dades per operadors'!AE54+'Dades per operadors'!AE67+'Dades per operadors'!AE80+'Dades per operadors'!AE93</f>
        <v>3617</v>
      </c>
      <c r="T14" s="428">
        <f>'Dades per operadors'!AF15+'Dades per operadors'!AF28+'Dades per operadors'!AF41+'Dades per operadors'!AF54+'Dades per operadors'!AF67+'Dades per operadors'!AF80+'Dades per operadors'!AF93</f>
        <v>104</v>
      </c>
      <c r="U14" s="428">
        <f>'Dades per operadors'!AG15+'Dades per operadors'!AG28+'Dades per operadors'!AG41+'Dades per operadors'!AG54+'Dades per operadors'!AG67+'Dades per operadors'!AG80+'Dades per operadors'!AG93</f>
        <v>0</v>
      </c>
      <c r="V14" s="428">
        <f>'Dades per operadors'!AH15+'Dades per operadors'!AH28+'Dades per operadors'!AH41+'Dades per operadors'!AH54+'Dades per operadors'!AH67+'Dades per operadors'!AH80+'Dades per operadors'!AH93</f>
        <v>395</v>
      </c>
      <c r="W14" s="428">
        <f>'Dades per operadors'!AI15+'Dades per operadors'!AI28+'Dades per operadors'!AI41+'Dades per operadors'!AI54+'Dades per operadors'!AI67+'Dades per operadors'!AI80+'Dades per operadors'!AI93</f>
        <v>0</v>
      </c>
      <c r="X14" s="428">
        <f>'Dades per operadors'!AJ15+'Dades per operadors'!AJ28+'Dades per operadors'!AJ41+'Dades per operadors'!AJ54+'Dades per operadors'!AJ67+'Dades per operadors'!AJ80+'Dades per operadors'!AJ93</f>
        <v>667</v>
      </c>
      <c r="Y14" s="426">
        <f t="shared" si="3"/>
        <v>85956</v>
      </c>
      <c r="Z14" s="428">
        <f>'Dades per operadors'!AL15+'Dades per operadors'!AL28+'Dades per operadors'!AL41+'Dades per operadors'!AL54+'Dades per operadors'!AL67+'Dades per operadors'!AL80+'Dades per operadors'!AL93</f>
        <v>150</v>
      </c>
      <c r="AA14" s="428">
        <f>'Dades per operadors'!AM15+'Dades per operadors'!AM28+'Dades per operadors'!AM41+'Dades per operadors'!AM54+'Dades per operadors'!AM67+'Dades per operadors'!AM80+'Dades per operadors'!AM93</f>
        <v>36072</v>
      </c>
      <c r="AB14" s="428">
        <f>'Dades per operadors'!AN15+'Dades per operadors'!AN28+'Dades per operadors'!AN41+'Dades per operadors'!AN54+'Dades per operadors'!AN67+'Dades per operadors'!AN80+'Dades per operadors'!AN93</f>
        <v>5073</v>
      </c>
      <c r="AC14" s="428">
        <f>'Dades per operadors'!AO15+'Dades per operadors'!AO28+'Dades per operadors'!AO41+'Dades per operadors'!AO54+'Dades per operadors'!AO67+'Dades per operadors'!AO80+'Dades per operadors'!AO93</f>
        <v>4251</v>
      </c>
      <c r="AD14" s="428">
        <f>'Dades per operadors'!AP15+'Dades per operadors'!AP28+'Dades per operadors'!AP41+'Dades per operadors'!AP54+'Dades per operadors'!AP67+'Dades per operadors'!AP80+'Dades per operadors'!AP93</f>
        <v>2395</v>
      </c>
      <c r="AE14" s="428">
        <f>'Dades per operadors'!AQ15+'Dades per operadors'!AQ28+'Dades per operadors'!AQ41+'Dades per operadors'!AQ54+'Dades per operadors'!AQ67+'Dades per operadors'!AQ80+'Dades per operadors'!AQ93</f>
        <v>358</v>
      </c>
      <c r="AF14" s="428">
        <f>'Dades per operadors'!AR15+'Dades per operadors'!AR28+'Dades per operadors'!AR41+'Dades per operadors'!AR54+'Dades per operadors'!AR67+'Dades per operadors'!AR80+'Dades per operadors'!AR93</f>
        <v>0</v>
      </c>
      <c r="AG14" s="428">
        <f>'Dades per operadors'!AS15+'Dades per operadors'!AS28+'Dades per operadors'!AS41+'Dades per operadors'!AS54+'Dades per operadors'!AS67+'Dades per operadors'!AS80+'Dades per operadors'!AS93</f>
        <v>212</v>
      </c>
      <c r="AH14" s="428">
        <f>'Dades per operadors'!AT15+'Dades per operadors'!AT28+'Dades per operadors'!AT41+'Dades per operadors'!AT54+'Dades per operadors'!AT67+'Dades per operadors'!AT80+'Dades per operadors'!AT93</f>
        <v>0</v>
      </c>
      <c r="AI14" s="428">
        <f>'Dades per operadors'!AU15+'Dades per operadors'!AU28+'Dades per operadors'!AU41+'Dades per operadors'!AU54+'Dades per operadors'!AU67+'Dades per operadors'!AU80+'Dades per operadors'!AU93</f>
        <v>0</v>
      </c>
      <c r="AJ14" s="653">
        <f t="shared" si="4"/>
        <v>48511</v>
      </c>
    </row>
    <row r="15" spans="2:36" s="12" customFormat="1" ht="18" thickBot="1" x14ac:dyDescent="0.4">
      <c r="B15" s="432" t="s">
        <v>151</v>
      </c>
      <c r="C15" s="438">
        <f>SUM('Dades per operadors'!D16,'Dades per operadors'!D29,'Dades per operadors'!D42,'Dades per operadors'!D55,'Dades per operadors'!D68,'Dades per operadors'!D81,'Dades per operadors'!D94)</f>
        <v>323298</v>
      </c>
      <c r="D15" s="437">
        <f>SUM('Dades per operadors'!F16,'Dades per operadors'!F29,'Dades per operadors'!F42,'Dades per operadors'!F55,'Dades per operadors'!F68,'Dades per operadors'!F81,'Dades per operadors'!F94)</f>
        <v>3971</v>
      </c>
      <c r="E15" s="441">
        <f>SUM('Dades per operadors'!H16,'Dades per operadors'!H29,'Dades per operadors'!H42,'Dades per operadors'!H55,'Dades per operadors'!H68,'Dades per operadors'!H81,'Dades per operadors'!H94)</f>
        <v>46787</v>
      </c>
      <c r="F15" s="436">
        <v>1953</v>
      </c>
      <c r="G15" s="436">
        <f t="shared" si="0"/>
        <v>22499</v>
      </c>
      <c r="H15" s="437">
        <f>'Dades per operadors'!N16+'Dades per operadors'!N29+'Dades per operadors'!N42+'Dades per operadors'!N55+'Dades per operadors'!N68+'Dades per operadors'!N81+'Dades per operadors'!N94</f>
        <v>78750</v>
      </c>
      <c r="I15" s="437">
        <f>'Dades per operadors'!P16+'Dades per operadors'!P29+'Dades per operadors'!P42+'Dades per operadors'!P55+'Dades per operadors'!P68+'Dades per operadors'!P81+'Dades per operadors'!P94</f>
        <v>36946</v>
      </c>
      <c r="J15" s="437">
        <f>'Dades per operadors'!R16+'Dades per operadors'!R29+'Dades per operadors'!R42+'Dades per operadors'!R55+'Dades per operadors'!R68+'Dades per operadors'!R81+'Dades per operadors'!R94</f>
        <v>36185</v>
      </c>
      <c r="K15" s="714">
        <f>'Dades per operadors'!T16+'Dades per operadors'!T29+'Dades per operadors'!T42+'Dades per operadors'!T55+'Dades per operadors'!T68+'Dades per operadors'!T81+'Dades per operadors'!T94</f>
        <v>6320</v>
      </c>
      <c r="L15" s="441">
        <f t="shared" si="1"/>
        <v>158201</v>
      </c>
      <c r="M15" s="443">
        <f t="shared" si="2"/>
        <v>556709</v>
      </c>
      <c r="N15" s="13"/>
      <c r="O15" s="428">
        <f>'Dades per operadors'!AA16+'Dades per operadors'!AA29+'Dades per operadors'!AA42+'Dades per operadors'!AA55+'Dades per operadors'!AA68+'Dades per operadors'!AA81+'Dades per operadors'!AA94</f>
        <v>1371</v>
      </c>
      <c r="P15" s="428">
        <f>'Dades per operadors'!AB16+'Dades per operadors'!AB29+'Dades per operadors'!AB42+'Dades per operadors'!AB55+'Dades per operadors'!AB68+'Dades per operadors'!AB81+'Dades per operadors'!AB94</f>
        <v>60533</v>
      </c>
      <c r="Q15" s="428">
        <f>'Dades per operadors'!AC16+'Dades per operadors'!AC29+'Dades per operadors'!AC42+'Dades per operadors'!AC55+'Dades per operadors'!AC68+'Dades per operadors'!AC81+'Dades per operadors'!AC94</f>
        <v>9459</v>
      </c>
      <c r="R15" s="428">
        <f>'Dades per operadors'!AD16+'Dades per operadors'!AD29+'Dades per operadors'!AD42+'Dades per operadors'!AD55+'Dades per operadors'!AD68+'Dades per operadors'!AD81+'Dades per operadors'!AD94</f>
        <v>3111</v>
      </c>
      <c r="S15" s="428">
        <f>'Dades per operadors'!AE16+'Dades per operadors'!AE29+'Dades per operadors'!AE42+'Dades per operadors'!AE55+'Dades per operadors'!AE68+'Dades per operadors'!AE81+'Dades per operadors'!AE94</f>
        <v>3269</v>
      </c>
      <c r="T15" s="428">
        <f>'Dades per operadors'!AF16+'Dades per operadors'!AF29+'Dades per operadors'!AF42+'Dades per operadors'!AF55+'Dades per operadors'!AF68+'Dades per operadors'!AF81+'Dades per operadors'!AF94</f>
        <v>90</v>
      </c>
      <c r="U15" s="428">
        <f>'Dades per operadors'!AG16+'Dades per operadors'!AG29+'Dades per operadors'!AG42+'Dades per operadors'!AG55+'Dades per operadors'!AG68+'Dades per operadors'!AG81+'Dades per operadors'!AG94</f>
        <v>0</v>
      </c>
      <c r="V15" s="428">
        <f>'Dades per operadors'!AH16+'Dades per operadors'!AH29+'Dades per operadors'!AH42+'Dades per operadors'!AH55+'Dades per operadors'!AH68+'Dades per operadors'!AH81+'Dades per operadors'!AH94</f>
        <v>316</v>
      </c>
      <c r="W15" s="428">
        <f>'Dades per operadors'!AI16+'Dades per operadors'!AI29+'Dades per operadors'!AI42+'Dades per operadors'!AI55+'Dades per operadors'!AI68+'Dades per operadors'!AI81+'Dades per operadors'!AI94</f>
        <v>0</v>
      </c>
      <c r="X15" s="428">
        <f>'Dades per operadors'!AJ16+'Dades per operadors'!AJ29+'Dades per operadors'!AJ42+'Dades per operadors'!AJ55+'Dades per operadors'!AJ68+'Dades per operadors'!AJ81+'Dades per operadors'!AJ94</f>
        <v>601</v>
      </c>
      <c r="Y15" s="426">
        <f t="shared" si="3"/>
        <v>78750</v>
      </c>
      <c r="Z15" s="428">
        <f>'Dades per operadors'!AL16+'Dades per operadors'!AL29+'Dades per operadors'!AL42+'Dades per operadors'!AL55+'Dades per operadors'!AL68+'Dades per operadors'!AL81+'Dades per operadors'!AL94</f>
        <v>130</v>
      </c>
      <c r="AA15" s="428">
        <f>'Dades per operadors'!AM16+'Dades per operadors'!AM29+'Dades per operadors'!AM42+'Dades per operadors'!AM55+'Dades per operadors'!AM68+'Dades per operadors'!AM81+'Dades per operadors'!AM94</f>
        <v>28377</v>
      </c>
      <c r="AB15" s="428">
        <f>'Dades per operadors'!AN16+'Dades per operadors'!AN29+'Dades per operadors'!AN42+'Dades per operadors'!AN55+'Dades per operadors'!AN68+'Dades per operadors'!AN81+'Dades per operadors'!AN94</f>
        <v>3453</v>
      </c>
      <c r="AC15" s="428">
        <f>'Dades per operadors'!AO16+'Dades per operadors'!AO29+'Dades per operadors'!AO42+'Dades per operadors'!AO55+'Dades per operadors'!AO68+'Dades per operadors'!AO81+'Dades per operadors'!AO94</f>
        <v>2854</v>
      </c>
      <c r="AD15" s="428">
        <f>'Dades per operadors'!AP16+'Dades per operadors'!AP29+'Dades per operadors'!AP42+'Dades per operadors'!AP55+'Dades per operadors'!AP68+'Dades per operadors'!AP81+'Dades per operadors'!AP94</f>
        <v>1816</v>
      </c>
      <c r="AE15" s="428">
        <f>'Dades per operadors'!AQ16+'Dades per operadors'!AQ29+'Dades per operadors'!AQ42+'Dades per operadors'!AQ55+'Dades per operadors'!AQ68+'Dades per operadors'!AQ81+'Dades per operadors'!AQ94</f>
        <v>207</v>
      </c>
      <c r="AF15" s="428">
        <f>'Dades per operadors'!AR16+'Dades per operadors'!AR29+'Dades per operadors'!AR42+'Dades per operadors'!AR55+'Dades per operadors'!AR68+'Dades per operadors'!AR81+'Dades per operadors'!AR94</f>
        <v>0</v>
      </c>
      <c r="AG15" s="428">
        <f>'Dades per operadors'!AS16+'Dades per operadors'!AS29+'Dades per operadors'!AS42+'Dades per operadors'!AS55+'Dades per operadors'!AS68+'Dades per operadors'!AS81+'Dades per operadors'!AS94</f>
        <v>109</v>
      </c>
      <c r="AH15" s="428">
        <f>'Dades per operadors'!AT16+'Dades per operadors'!AT29+'Dades per operadors'!AT42+'Dades per operadors'!AT55+'Dades per operadors'!AT68+'Dades per operadors'!AT81+'Dades per operadors'!AT94</f>
        <v>0</v>
      </c>
      <c r="AI15" s="428">
        <f>'Dades per operadors'!AU16+'Dades per operadors'!AU29+'Dades per operadors'!AU42+'Dades per operadors'!AU55+'Dades per operadors'!AU68+'Dades per operadors'!AU81+'Dades per operadors'!AU94</f>
        <v>0</v>
      </c>
      <c r="AJ15" s="653">
        <f t="shared" si="4"/>
        <v>36946</v>
      </c>
    </row>
    <row r="16" spans="2:36" s="12" customFormat="1" ht="18" thickBot="1" x14ac:dyDescent="0.4">
      <c r="B16" s="433" t="s">
        <v>10</v>
      </c>
      <c r="C16" s="439">
        <f>SUM(C4:C15)</f>
        <v>3414829</v>
      </c>
      <c r="D16" s="439">
        <f>SUM(D4:D15)</f>
        <v>42494</v>
      </c>
      <c r="E16" s="445">
        <f>SUM(E4:E15)</f>
        <v>625919</v>
      </c>
      <c r="F16" s="444">
        <f>SUM(F4:F15)</f>
        <v>19872</v>
      </c>
      <c r="G16" s="444">
        <f t="shared" si="0"/>
        <v>228860</v>
      </c>
      <c r="H16" s="439">
        <f>SUM(H4:H15)</f>
        <v>892246</v>
      </c>
      <c r="I16" s="439">
        <f>SUM(I4:I15)</f>
        <v>441642</v>
      </c>
      <c r="J16" s="442">
        <f>SUM(J4:J15)</f>
        <v>354809</v>
      </c>
      <c r="K16" s="715">
        <f>SUM(K4:K15)</f>
        <v>48654</v>
      </c>
      <c r="L16" s="445">
        <f>SUM(L4:L15)</f>
        <v>1737351</v>
      </c>
      <c r="M16" s="444">
        <f>C16+D16+E16+F16+G16+L16</f>
        <v>6069325</v>
      </c>
      <c r="N16" s="13"/>
      <c r="O16" s="429">
        <f>SUM(O4:O15)</f>
        <v>14917</v>
      </c>
      <c r="P16" s="429">
        <f t="shared" ref="P16:X16" si="5">SUM(P4:P15)</f>
        <v>679352</v>
      </c>
      <c r="Q16" s="429">
        <f t="shared" si="5"/>
        <v>105798</v>
      </c>
      <c r="R16" s="429">
        <f t="shared" si="5"/>
        <v>39885</v>
      </c>
      <c r="S16" s="429">
        <f t="shared" si="5"/>
        <v>39645</v>
      </c>
      <c r="T16" s="429">
        <f t="shared" si="5"/>
        <v>1135</v>
      </c>
      <c r="U16" s="429">
        <f t="shared" si="5"/>
        <v>16</v>
      </c>
      <c r="V16" s="429">
        <f t="shared" si="5"/>
        <v>4401</v>
      </c>
      <c r="W16" s="429">
        <f t="shared" si="5"/>
        <v>0</v>
      </c>
      <c r="X16" s="429">
        <f t="shared" si="5"/>
        <v>7097</v>
      </c>
      <c r="Y16" s="427">
        <f>SUM(Y4:Y15)</f>
        <v>892246</v>
      </c>
      <c r="Z16" s="429">
        <f>SUM(Z4:Z15)</f>
        <v>1845</v>
      </c>
      <c r="AA16" s="429">
        <f t="shared" ref="AA16:AI16" si="6">SUM(AA4:AA15)</f>
        <v>330082</v>
      </c>
      <c r="AB16" s="429">
        <f t="shared" si="6"/>
        <v>42240</v>
      </c>
      <c r="AC16" s="429">
        <f t="shared" si="6"/>
        <v>40783</v>
      </c>
      <c r="AD16" s="429">
        <f t="shared" si="6"/>
        <v>21420</v>
      </c>
      <c r="AE16" s="429">
        <f t="shared" si="6"/>
        <v>2843</v>
      </c>
      <c r="AF16" s="429">
        <f t="shared" si="6"/>
        <v>0</v>
      </c>
      <c r="AG16" s="429">
        <f t="shared" si="6"/>
        <v>2313</v>
      </c>
      <c r="AH16" s="429">
        <f t="shared" si="6"/>
        <v>0</v>
      </c>
      <c r="AI16" s="429">
        <f t="shared" si="6"/>
        <v>116</v>
      </c>
      <c r="AJ16" s="427">
        <f>SUM(AJ4:AJ15)</f>
        <v>441642</v>
      </c>
    </row>
    <row r="17" spans="2:22" ht="15" customHeight="1" thickBot="1" x14ac:dyDescent="0.3">
      <c r="D17" s="111"/>
      <c r="K17" s="627"/>
      <c r="M17" s="111"/>
    </row>
    <row r="18" spans="2:22" ht="18.75" customHeight="1" x14ac:dyDescent="0.35">
      <c r="B18" s="757" t="s">
        <v>35</v>
      </c>
      <c r="C18" s="766" t="s">
        <v>139</v>
      </c>
      <c r="D18" s="767"/>
      <c r="E18" s="767"/>
      <c r="F18" s="768"/>
      <c r="G18" s="769" t="s">
        <v>140</v>
      </c>
      <c r="H18" s="769"/>
      <c r="I18" s="769"/>
      <c r="J18" s="770"/>
      <c r="K18" s="733"/>
      <c r="L18" s="734"/>
      <c r="M18" s="732"/>
      <c r="N18" s="732"/>
      <c r="O18" s="732"/>
      <c r="P18" s="732"/>
      <c r="Q18" s="732"/>
    </row>
    <row r="19" spans="2:22" ht="33.75" customHeight="1" thickBot="1" x14ac:dyDescent="0.4">
      <c r="B19" s="758"/>
      <c r="C19" s="640" t="s">
        <v>38</v>
      </c>
      <c r="D19" s="540" t="s">
        <v>141</v>
      </c>
      <c r="E19" s="599" t="s">
        <v>29</v>
      </c>
      <c r="F19" s="397" t="s">
        <v>10</v>
      </c>
      <c r="G19" s="641" t="s">
        <v>39</v>
      </c>
      <c r="H19" s="398" t="s">
        <v>142</v>
      </c>
      <c r="I19" s="416" t="s">
        <v>84</v>
      </c>
      <c r="J19" s="394" t="s">
        <v>10</v>
      </c>
      <c r="K19" s="632"/>
      <c r="L19" s="737"/>
      <c r="M19" s="735"/>
      <c r="N19" s="735"/>
      <c r="O19" s="735"/>
      <c r="P19" s="732"/>
      <c r="Q19" s="732"/>
    </row>
    <row r="20" spans="2:22" ht="15" customHeight="1" x14ac:dyDescent="0.25">
      <c r="B20" s="60" t="s">
        <v>143</v>
      </c>
      <c r="C20" s="414">
        <v>1379</v>
      </c>
      <c r="D20" s="414">
        <v>706</v>
      </c>
      <c r="E20" s="414">
        <v>493</v>
      </c>
      <c r="F20" s="361">
        <f t="shared" ref="F20:F31" ca="1" si="7">SUM(C20:F20)</f>
        <v>2578</v>
      </c>
      <c r="G20" s="415">
        <v>29767</v>
      </c>
      <c r="H20" s="542">
        <v>0</v>
      </c>
      <c r="I20" s="422">
        <v>418</v>
      </c>
      <c r="J20" s="417">
        <f>SUM(G20:I20)</f>
        <v>30185</v>
      </c>
      <c r="K20" s="632">
        <v>1</v>
      </c>
      <c r="L20" s="691">
        <f>(C4+D4+E4)/M4</f>
        <v>0.68716961461455528</v>
      </c>
      <c r="M20" s="736"/>
      <c r="N20" s="736"/>
      <c r="O20" s="736"/>
      <c r="P20" s="736"/>
      <c r="Q20" s="736"/>
      <c r="R20" s="606"/>
      <c r="S20" s="606"/>
      <c r="T20" s="606"/>
      <c r="U20" s="606"/>
    </row>
    <row r="21" spans="2:22" x14ac:dyDescent="0.25">
      <c r="B21" s="56" t="s">
        <v>144</v>
      </c>
      <c r="C21" s="80">
        <v>1532</v>
      </c>
      <c r="D21" s="80">
        <v>808</v>
      </c>
      <c r="E21" s="80">
        <v>481</v>
      </c>
      <c r="F21" s="362">
        <f t="shared" ca="1" si="7"/>
        <v>2821</v>
      </c>
      <c r="G21" s="395">
        <v>32209</v>
      </c>
      <c r="H21" s="80">
        <v>2154</v>
      </c>
      <c r="I21" s="421">
        <v>436</v>
      </c>
      <c r="J21" s="418">
        <f t="shared" ref="J21:J32" si="8">SUM(G21:I21)</f>
        <v>34799</v>
      </c>
      <c r="K21" s="632">
        <v>2</v>
      </c>
      <c r="L21" s="691">
        <f t="shared" ref="L21:L31" si="9">(C5+D5+E5)/M5</f>
        <v>0.65465822900484327</v>
      </c>
      <c r="M21" s="607"/>
      <c r="N21" s="607"/>
      <c r="O21" s="607"/>
      <c r="P21" s="607"/>
      <c r="Q21" s="607"/>
      <c r="R21" s="607"/>
      <c r="S21" s="607"/>
      <c r="T21" s="607"/>
      <c r="U21" s="607"/>
      <c r="V21" s="124"/>
    </row>
    <row r="22" spans="2:22" x14ac:dyDescent="0.25">
      <c r="B22" s="56" t="s">
        <v>145</v>
      </c>
      <c r="C22" s="80">
        <v>776</v>
      </c>
      <c r="D22" s="80">
        <v>436</v>
      </c>
      <c r="E22" s="80">
        <v>57</v>
      </c>
      <c r="F22" s="362">
        <f t="shared" ca="1" si="7"/>
        <v>1269</v>
      </c>
      <c r="G22" s="395">
        <v>16015</v>
      </c>
      <c r="H22" s="80">
        <v>1005</v>
      </c>
      <c r="I22" s="421">
        <v>237</v>
      </c>
      <c r="J22" s="418">
        <f t="shared" si="8"/>
        <v>17257</v>
      </c>
      <c r="K22" s="632">
        <v>3</v>
      </c>
      <c r="L22" s="691">
        <f t="shared" si="9"/>
        <v>0.64286651470506473</v>
      </c>
      <c r="M22" s="735"/>
      <c r="N22" s="735"/>
      <c r="O22" s="732"/>
      <c r="P22" s="732"/>
      <c r="Q22" s="732"/>
    </row>
    <row r="23" spans="2:22" x14ac:dyDescent="0.25">
      <c r="B23" s="56" t="s">
        <v>15</v>
      </c>
      <c r="C23" s="80">
        <v>79</v>
      </c>
      <c r="D23" s="80">
        <v>34</v>
      </c>
      <c r="E23" s="80">
        <v>176</v>
      </c>
      <c r="F23" s="362">
        <f t="shared" ca="1" si="7"/>
        <v>289</v>
      </c>
      <c r="G23" s="395">
        <v>2931</v>
      </c>
      <c r="H23" s="80">
        <v>0</v>
      </c>
      <c r="I23" s="421">
        <v>77</v>
      </c>
      <c r="J23" s="418">
        <f t="shared" si="8"/>
        <v>3008</v>
      </c>
      <c r="K23" s="632">
        <v>4</v>
      </c>
      <c r="L23" s="691">
        <f t="shared" si="9"/>
        <v>0.57009068274743602</v>
      </c>
      <c r="M23" s="732"/>
      <c r="N23" s="735"/>
      <c r="O23" s="732"/>
      <c r="P23" s="732"/>
      <c r="Q23" s="732"/>
    </row>
    <row r="24" spans="2:22" x14ac:dyDescent="0.25">
      <c r="B24" s="56" t="s">
        <v>146</v>
      </c>
      <c r="C24" s="80">
        <v>267</v>
      </c>
      <c r="D24" s="80">
        <v>182</v>
      </c>
      <c r="E24" s="80">
        <v>212</v>
      </c>
      <c r="F24" s="362">
        <f t="shared" ca="1" si="7"/>
        <v>661</v>
      </c>
      <c r="G24" s="395">
        <v>5363</v>
      </c>
      <c r="H24" s="80">
        <v>11</v>
      </c>
      <c r="I24" s="421">
        <v>127</v>
      </c>
      <c r="J24" s="418">
        <f t="shared" si="8"/>
        <v>5501</v>
      </c>
      <c r="K24" s="632">
        <v>5</v>
      </c>
      <c r="L24" s="691">
        <f t="shared" si="9"/>
        <v>0.62863410197421221</v>
      </c>
      <c r="M24" s="732"/>
      <c r="N24" s="735"/>
      <c r="O24" s="732"/>
      <c r="P24" s="732"/>
      <c r="Q24" s="732"/>
    </row>
    <row r="25" spans="2:22" x14ac:dyDescent="0.25">
      <c r="B25" s="56" t="s">
        <v>152</v>
      </c>
      <c r="C25" s="80">
        <v>682</v>
      </c>
      <c r="D25" s="80">
        <v>472</v>
      </c>
      <c r="E25" s="80">
        <v>241</v>
      </c>
      <c r="F25" s="362">
        <f t="shared" ca="1" si="7"/>
        <v>1395</v>
      </c>
      <c r="G25" s="395">
        <v>10454</v>
      </c>
      <c r="H25" s="80">
        <v>188</v>
      </c>
      <c r="I25" s="421">
        <v>283</v>
      </c>
      <c r="J25" s="418">
        <f t="shared" si="8"/>
        <v>10925</v>
      </c>
      <c r="K25" s="632">
        <v>6</v>
      </c>
      <c r="L25" s="691">
        <f t="shared" si="9"/>
        <v>0.70746636166578425</v>
      </c>
      <c r="M25" s="732"/>
      <c r="N25" s="735"/>
      <c r="O25" s="732"/>
      <c r="P25" s="732"/>
      <c r="Q25" s="732"/>
    </row>
    <row r="26" spans="2:22" x14ac:dyDescent="0.25">
      <c r="B26" s="56" t="s">
        <v>147</v>
      </c>
      <c r="C26" s="80">
        <v>858</v>
      </c>
      <c r="D26" s="80">
        <v>533</v>
      </c>
      <c r="E26" s="80">
        <v>419</v>
      </c>
      <c r="F26" s="362">
        <f t="shared" ca="1" si="7"/>
        <v>1810</v>
      </c>
      <c r="G26" s="395">
        <v>15119</v>
      </c>
      <c r="H26" s="80">
        <v>790</v>
      </c>
      <c r="I26" s="421">
        <v>272</v>
      </c>
      <c r="J26" s="418">
        <f t="shared" si="8"/>
        <v>16181</v>
      </c>
      <c r="K26" s="632">
        <v>7</v>
      </c>
      <c r="L26" s="691">
        <f t="shared" si="9"/>
        <v>0.72450711897797149</v>
      </c>
      <c r="M26" s="732"/>
      <c r="N26" s="735"/>
      <c r="O26" s="732"/>
      <c r="P26" s="732"/>
      <c r="Q26" s="732"/>
    </row>
    <row r="27" spans="2:22" x14ac:dyDescent="0.25">
      <c r="B27" s="56" t="s">
        <v>148</v>
      </c>
      <c r="C27" s="80">
        <v>0</v>
      </c>
      <c r="D27" s="80">
        <v>243</v>
      </c>
      <c r="E27" s="80">
        <v>216</v>
      </c>
      <c r="F27" s="362">
        <f t="shared" ca="1" si="7"/>
        <v>459</v>
      </c>
      <c r="G27" s="395">
        <v>12838</v>
      </c>
      <c r="H27" s="80">
        <v>434</v>
      </c>
      <c r="I27" s="421">
        <v>238</v>
      </c>
      <c r="J27" s="418">
        <f t="shared" si="8"/>
        <v>13510</v>
      </c>
      <c r="K27" s="632">
        <v>8</v>
      </c>
      <c r="L27" s="691">
        <f t="shared" si="9"/>
        <v>0.73564644990301331</v>
      </c>
      <c r="M27" s="732"/>
      <c r="N27" s="735"/>
      <c r="O27" s="732"/>
      <c r="P27" s="732"/>
      <c r="Q27" s="732"/>
    </row>
    <row r="28" spans="2:22" x14ac:dyDescent="0.25">
      <c r="B28" s="56" t="s">
        <v>149</v>
      </c>
      <c r="C28" s="80">
        <v>988</v>
      </c>
      <c r="D28" s="80">
        <v>585</v>
      </c>
      <c r="E28" s="80">
        <v>454</v>
      </c>
      <c r="F28" s="362">
        <f t="shared" ca="1" si="7"/>
        <v>2027</v>
      </c>
      <c r="G28" s="395">
        <v>19774</v>
      </c>
      <c r="H28" s="80">
        <v>885</v>
      </c>
      <c r="I28" s="421">
        <v>331</v>
      </c>
      <c r="J28" s="418">
        <f t="shared" si="8"/>
        <v>20990</v>
      </c>
      <c r="K28" s="632">
        <v>9</v>
      </c>
      <c r="L28" s="691">
        <f t="shared" si="9"/>
        <v>0.69096493102589596</v>
      </c>
      <c r="M28" s="732"/>
      <c r="N28" s="735"/>
      <c r="O28" s="732"/>
      <c r="P28" s="732"/>
      <c r="Q28" s="732"/>
    </row>
    <row r="29" spans="2:22" x14ac:dyDescent="0.25">
      <c r="B29" s="56" t="s">
        <v>18</v>
      </c>
      <c r="C29" s="80">
        <v>1326</v>
      </c>
      <c r="D29" s="80">
        <v>619</v>
      </c>
      <c r="E29" s="80">
        <v>363</v>
      </c>
      <c r="F29" s="362">
        <f t="shared" ca="1" si="7"/>
        <v>2308</v>
      </c>
      <c r="G29" s="395">
        <v>25929</v>
      </c>
      <c r="H29" s="80">
        <v>1280</v>
      </c>
      <c r="I29" s="421">
        <v>315</v>
      </c>
      <c r="J29" s="418">
        <f t="shared" si="8"/>
        <v>27524</v>
      </c>
      <c r="K29" s="632">
        <v>10</v>
      </c>
      <c r="L29" s="691">
        <f t="shared" si="9"/>
        <v>0.64324096334725211</v>
      </c>
      <c r="M29" s="732"/>
      <c r="N29" s="735"/>
      <c r="O29" s="732"/>
      <c r="P29" s="732"/>
      <c r="Q29" s="732"/>
    </row>
    <row r="30" spans="2:22" x14ac:dyDescent="0.25">
      <c r="B30" s="56" t="s">
        <v>150</v>
      </c>
      <c r="C30" s="80">
        <v>1344</v>
      </c>
      <c r="D30" s="80">
        <v>596</v>
      </c>
      <c r="E30" s="80">
        <v>362</v>
      </c>
      <c r="F30" s="362">
        <f t="shared" ca="1" si="7"/>
        <v>2302</v>
      </c>
      <c r="G30" s="395">
        <v>24939</v>
      </c>
      <c r="H30" s="80">
        <v>1171</v>
      </c>
      <c r="I30" s="421">
        <v>371</v>
      </c>
      <c r="J30" s="418">
        <f t="shared" si="8"/>
        <v>26481</v>
      </c>
      <c r="K30" s="632">
        <v>11</v>
      </c>
      <c r="L30" s="691">
        <f t="shared" si="9"/>
        <v>0.62650838194448188</v>
      </c>
      <c r="M30" s="732"/>
      <c r="N30" s="735"/>
      <c r="O30" s="732"/>
      <c r="P30" s="732"/>
      <c r="Q30" s="732"/>
    </row>
    <row r="31" spans="2:22" ht="15.75" thickBot="1" x14ac:dyDescent="0.3">
      <c r="B31" s="110" t="s">
        <v>151</v>
      </c>
      <c r="C31" s="113">
        <v>1061</v>
      </c>
      <c r="D31" s="113">
        <v>515</v>
      </c>
      <c r="E31" s="113">
        <v>377</v>
      </c>
      <c r="F31" s="363">
        <f t="shared" ca="1" si="7"/>
        <v>1953</v>
      </c>
      <c r="G31" s="396">
        <v>21277</v>
      </c>
      <c r="H31" s="113">
        <v>893</v>
      </c>
      <c r="I31" s="420">
        <v>329</v>
      </c>
      <c r="J31" s="419">
        <f t="shared" si="8"/>
        <v>22499</v>
      </c>
      <c r="K31" s="632">
        <v>12</v>
      </c>
      <c r="L31" s="691">
        <f t="shared" si="9"/>
        <v>0.67190578920046196</v>
      </c>
      <c r="M31" s="732"/>
      <c r="N31" s="735"/>
      <c r="O31" s="732"/>
      <c r="P31" s="732"/>
      <c r="Q31" s="732"/>
    </row>
    <row r="32" spans="2:22" ht="18" thickBot="1" x14ac:dyDescent="0.4">
      <c r="B32" s="58" t="s">
        <v>10</v>
      </c>
      <c r="C32" s="28">
        <f t="shared" ref="C32:I32" si="10">SUM(C20:C31)</f>
        <v>10292</v>
      </c>
      <c r="D32" s="28">
        <f t="shared" si="10"/>
        <v>5729</v>
      </c>
      <c r="E32" s="28">
        <f t="shared" si="10"/>
        <v>3851</v>
      </c>
      <c r="F32" s="46">
        <f t="shared" ca="1" si="10"/>
        <v>19872</v>
      </c>
      <c r="G32" s="304">
        <f t="shared" si="10"/>
        <v>216615</v>
      </c>
      <c r="H32" s="304">
        <f t="shared" si="10"/>
        <v>8811</v>
      </c>
      <c r="I32" s="304">
        <f t="shared" si="10"/>
        <v>3434</v>
      </c>
      <c r="J32" s="30">
        <f t="shared" si="8"/>
        <v>228860</v>
      </c>
      <c r="K32" s="632"/>
      <c r="L32" s="632"/>
      <c r="M32" s="732"/>
      <c r="N32" s="732"/>
      <c r="O32" s="732"/>
      <c r="P32" s="732"/>
      <c r="Q32" s="732"/>
    </row>
    <row r="33" spans="8:17" x14ac:dyDescent="0.25">
      <c r="L33" s="732"/>
      <c r="M33" s="732"/>
      <c r="N33" s="732"/>
      <c r="O33" s="732"/>
      <c r="P33" s="732"/>
      <c r="Q33" s="732"/>
    </row>
    <row r="34" spans="8:17" x14ac:dyDescent="0.25">
      <c r="H34" s="632">
        <f>(C16+D16+E16)/M16</f>
        <v>0.67276707047324047</v>
      </c>
      <c r="L34" s="732"/>
      <c r="M34" s="732"/>
      <c r="N34" s="732"/>
      <c r="O34" s="732"/>
      <c r="P34" s="732"/>
      <c r="Q34" s="732"/>
    </row>
    <row r="35" spans="8:17" ht="15.75" customHeight="1" x14ac:dyDescent="0.25"/>
  </sheetData>
  <mergeCells count="12">
    <mergeCell ref="B18:B19"/>
    <mergeCell ref="O2:Y2"/>
    <mergeCell ref="Z2:AJ2"/>
    <mergeCell ref="B2:B3"/>
    <mergeCell ref="C2:E2"/>
    <mergeCell ref="F2:F3"/>
    <mergeCell ref="M2:M3"/>
    <mergeCell ref="G2:G3"/>
    <mergeCell ref="C18:F18"/>
    <mergeCell ref="G18:J18"/>
    <mergeCell ref="H2:K2"/>
    <mergeCell ref="L2:L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B1:AV109"/>
  <sheetViews>
    <sheetView showGridLines="0" zoomScale="70" zoomScaleNormal="70" workbookViewId="0">
      <pane xSplit="3" topLeftCell="D1" activePane="topRight" state="frozen"/>
      <selection pane="topRight" activeCell="L5" sqref="L5"/>
    </sheetView>
  </sheetViews>
  <sheetFormatPr baseColWidth="10" defaultColWidth="11.42578125" defaultRowHeight="17.25" x14ac:dyDescent="0.35"/>
  <cols>
    <col min="1" max="1" width="2.85546875" style="12" customWidth="1"/>
    <col min="2" max="2" width="11.42578125" style="12"/>
    <col min="3" max="3" width="13.85546875" style="12" customWidth="1"/>
    <col min="4" max="4" width="12.42578125" style="13" bestFit="1" customWidth="1"/>
    <col min="5" max="5" width="10.28515625" style="13" bestFit="1" customWidth="1"/>
    <col min="6" max="6" width="12.42578125" style="13" customWidth="1"/>
    <col min="7" max="7" width="8.7109375" style="13" customWidth="1"/>
    <col min="8" max="8" width="12.42578125" style="13" customWidth="1"/>
    <col min="9" max="9" width="9.28515625" style="13" customWidth="1"/>
    <col min="10" max="10" width="15.42578125" style="548" customWidth="1"/>
    <col min="11" max="11" width="11.28515625" style="548" customWidth="1"/>
    <col min="12" max="12" width="15.85546875" style="548" customWidth="1"/>
    <col min="13" max="13" width="13.7109375" style="548" customWidth="1"/>
    <col min="14" max="14" width="18.85546875" style="13" customWidth="1"/>
    <col min="15" max="15" width="8.7109375" style="13" customWidth="1"/>
    <col min="16" max="16" width="23.42578125" style="13" customWidth="1"/>
    <col min="17" max="17" width="8.7109375" style="13" customWidth="1"/>
    <col min="18" max="18" width="20.85546875" style="13" customWidth="1"/>
    <col min="19" max="19" width="8.7109375" style="13" customWidth="1"/>
    <col min="20" max="20" width="14.42578125" style="13" bestFit="1" customWidth="1"/>
    <col min="21" max="21" width="8.7109375" style="13" customWidth="1"/>
    <col min="22" max="22" width="21.85546875" style="13" customWidth="1"/>
    <col min="23" max="23" width="8.7109375" style="13" customWidth="1"/>
    <col min="24" max="24" width="13.42578125" style="364" bestFit="1" customWidth="1"/>
    <col min="25" max="25" width="8.7109375" style="364" customWidth="1"/>
    <col min="26" max="26" width="4.7109375" style="13" customWidth="1"/>
    <col min="27" max="27" width="7.42578125" style="18" customWidth="1"/>
    <col min="28" max="28" width="8" style="18" customWidth="1"/>
    <col min="29" max="29" width="8.28515625" style="18" customWidth="1"/>
    <col min="30" max="36" width="7.42578125" style="18" customWidth="1"/>
    <col min="37" max="37" width="8.140625" style="371" customWidth="1"/>
    <col min="38" max="38" width="7.42578125" style="18" customWidth="1"/>
    <col min="39" max="39" width="8" style="18" customWidth="1"/>
    <col min="40" max="47" width="7.42578125" style="18" customWidth="1"/>
    <col min="48" max="48" width="8.42578125" style="371" customWidth="1"/>
    <col min="49" max="16384" width="11.42578125" style="12"/>
  </cols>
  <sheetData>
    <row r="1" spans="2:48" x14ac:dyDescent="0.35">
      <c r="B1" s="54" t="s">
        <v>173</v>
      </c>
    </row>
    <row r="2" spans="2:48" ht="10.5" customHeight="1" thickBot="1" x14ac:dyDescent="0.4"/>
    <row r="3" spans="2:48" ht="21.75" customHeight="1" thickBot="1" x14ac:dyDescent="0.4">
      <c r="B3" s="790" t="s">
        <v>31</v>
      </c>
      <c r="C3" s="774" t="s">
        <v>85</v>
      </c>
      <c r="D3" s="780" t="s">
        <v>153</v>
      </c>
      <c r="E3" s="780"/>
      <c r="F3" s="780"/>
      <c r="G3" s="780"/>
      <c r="H3" s="780"/>
      <c r="I3" s="781"/>
      <c r="J3" s="776" t="s">
        <v>154</v>
      </c>
      <c r="K3" s="777"/>
      <c r="L3" s="776" t="s">
        <v>155</v>
      </c>
      <c r="M3" s="777"/>
      <c r="N3" s="782" t="s">
        <v>133</v>
      </c>
      <c r="O3" s="783"/>
      <c r="P3" s="783"/>
      <c r="Q3" s="783"/>
      <c r="R3" s="783"/>
      <c r="S3" s="783"/>
      <c r="T3" s="783"/>
      <c r="U3" s="783"/>
      <c r="V3" s="783"/>
      <c r="W3" s="784"/>
      <c r="X3" s="778" t="s">
        <v>10</v>
      </c>
      <c r="Y3" s="779"/>
      <c r="AA3" s="789" t="s">
        <v>172</v>
      </c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73" t="s">
        <v>135</v>
      </c>
      <c r="AM3" s="773"/>
      <c r="AN3" s="773"/>
      <c r="AO3" s="773"/>
      <c r="AP3" s="773"/>
      <c r="AQ3" s="773"/>
      <c r="AR3" s="773"/>
      <c r="AS3" s="773"/>
      <c r="AT3" s="773"/>
      <c r="AU3" s="773"/>
      <c r="AV3" s="773"/>
    </row>
    <row r="4" spans="2:48" ht="21.75" customHeight="1" thickBot="1" x14ac:dyDescent="0.4">
      <c r="B4" s="791"/>
      <c r="C4" s="775"/>
      <c r="D4" s="318" t="s">
        <v>36</v>
      </c>
      <c r="E4" s="318" t="s">
        <v>49</v>
      </c>
      <c r="F4" s="319" t="s">
        <v>131</v>
      </c>
      <c r="G4" s="320" t="s">
        <v>49</v>
      </c>
      <c r="H4" s="321" t="s">
        <v>37</v>
      </c>
      <c r="I4" s="308" t="s">
        <v>49</v>
      </c>
      <c r="J4" s="576" t="s">
        <v>174</v>
      </c>
      <c r="K4" s="577" t="s">
        <v>49</v>
      </c>
      <c r="L4" s="576" t="s">
        <v>174</v>
      </c>
      <c r="M4" s="577" t="s">
        <v>49</v>
      </c>
      <c r="N4" s="307" t="s">
        <v>134</v>
      </c>
      <c r="O4" s="306" t="s">
        <v>49</v>
      </c>
      <c r="P4" s="306" t="s">
        <v>135</v>
      </c>
      <c r="Q4" s="306" t="s">
        <v>49</v>
      </c>
      <c r="R4" s="306" t="s">
        <v>136</v>
      </c>
      <c r="S4" s="306" t="s">
        <v>49</v>
      </c>
      <c r="T4" s="306" t="s">
        <v>137</v>
      </c>
      <c r="U4" s="306" t="s">
        <v>49</v>
      </c>
      <c r="V4" s="306" t="s">
        <v>156</v>
      </c>
      <c r="W4" s="541" t="s">
        <v>49</v>
      </c>
      <c r="X4" s="305" t="s">
        <v>174</v>
      </c>
      <c r="Y4" s="309" t="s">
        <v>49</v>
      </c>
      <c r="AA4" s="310" t="s">
        <v>11</v>
      </c>
      <c r="AB4" s="311" t="s">
        <v>1</v>
      </c>
      <c r="AC4" s="311" t="s">
        <v>2</v>
      </c>
      <c r="AD4" s="311" t="s">
        <v>3</v>
      </c>
      <c r="AE4" s="311" t="s">
        <v>4</v>
      </c>
      <c r="AF4" s="311" t="s">
        <v>5</v>
      </c>
      <c r="AG4" s="311" t="s">
        <v>6</v>
      </c>
      <c r="AH4" s="311" t="s">
        <v>7</v>
      </c>
      <c r="AI4" s="311" t="s">
        <v>8</v>
      </c>
      <c r="AJ4" s="312" t="s">
        <v>9</v>
      </c>
      <c r="AK4" s="313" t="s">
        <v>10</v>
      </c>
      <c r="AL4" s="314" t="s">
        <v>11</v>
      </c>
      <c r="AM4" s="311" t="s">
        <v>1</v>
      </c>
      <c r="AN4" s="311" t="s">
        <v>2</v>
      </c>
      <c r="AO4" s="311" t="s">
        <v>3</v>
      </c>
      <c r="AP4" s="311" t="s">
        <v>4</v>
      </c>
      <c r="AQ4" s="311" t="s">
        <v>5</v>
      </c>
      <c r="AR4" s="311" t="s">
        <v>6</v>
      </c>
      <c r="AS4" s="311" t="s">
        <v>7</v>
      </c>
      <c r="AT4" s="311" t="s">
        <v>8</v>
      </c>
      <c r="AU4" s="312" t="s">
        <v>9</v>
      </c>
      <c r="AV4" s="315" t="s">
        <v>10</v>
      </c>
    </row>
    <row r="5" spans="2:48" ht="16.5" customHeight="1" thickBot="1" x14ac:dyDescent="0.4">
      <c r="B5" s="786" t="s">
        <v>21</v>
      </c>
      <c r="C5" s="56" t="s">
        <v>143</v>
      </c>
      <c r="D5" s="545">
        <v>104580</v>
      </c>
      <c r="E5" s="217">
        <f>D5/'Dades generals - 2020'!$C$4</f>
        <v>0.2245945893707357</v>
      </c>
      <c r="F5" s="16">
        <v>0</v>
      </c>
      <c r="G5" s="217">
        <f>F5/'Dades generals - 2020'!$D$4</f>
        <v>0</v>
      </c>
      <c r="H5" s="546">
        <v>22265</v>
      </c>
      <c r="I5" s="179">
        <f>H5/'Dades generals - 2020'!$E$4</f>
        <v>0.20745399487537852</v>
      </c>
      <c r="J5" s="578">
        <v>1379</v>
      </c>
      <c r="K5" s="179">
        <f>J5/'Dades generals - 2020'!$F$4</f>
        <v>0.53491078355314192</v>
      </c>
      <c r="L5" s="267">
        <v>0</v>
      </c>
      <c r="M5" s="179">
        <f>L5/'Dades generals - 2020'!$G$4</f>
        <v>0</v>
      </c>
      <c r="N5" s="266">
        <v>21765</v>
      </c>
      <c r="O5" s="218">
        <f>N5/'Dades generals - 2020'!$H$4</f>
        <v>0.18265204219501346</v>
      </c>
      <c r="P5" s="266">
        <v>13834</v>
      </c>
      <c r="Q5" s="218">
        <f>P5/'Dades generals - 2020'!$I$4</f>
        <v>0.17584624575764896</v>
      </c>
      <c r="R5" s="547">
        <v>10496</v>
      </c>
      <c r="S5" s="218">
        <f>R5/'Dades generals - 2020'!$J$4</f>
        <v>0.31366923674615982</v>
      </c>
      <c r="T5" s="555">
        <v>0</v>
      </c>
      <c r="U5" s="654" t="e">
        <f>T5/'Dades generals - 2020'!K4</f>
        <v>#DIV/0!</v>
      </c>
      <c r="V5" s="22">
        <f>N5+P5+R5+T5</f>
        <v>46095</v>
      </c>
      <c r="W5" s="218">
        <f>V5/'Dades generals - 2020'!$L$4</f>
        <v>0.19929181042309788</v>
      </c>
      <c r="X5" s="365">
        <f>D5+F5+H5+J5+V5+L5</f>
        <v>174319</v>
      </c>
      <c r="Y5" s="368">
        <f>X5/'Dades generals - 2020'!$M$4</f>
        <v>0.20651707756281912</v>
      </c>
      <c r="AA5" s="454">
        <v>1312</v>
      </c>
      <c r="AB5" s="455">
        <v>18351</v>
      </c>
      <c r="AC5" s="455">
        <v>1183</v>
      </c>
      <c r="AD5" s="455">
        <v>67</v>
      </c>
      <c r="AE5" s="455">
        <v>772</v>
      </c>
      <c r="AF5" s="455">
        <v>55</v>
      </c>
      <c r="AG5" s="455">
        <v>0</v>
      </c>
      <c r="AH5" s="455">
        <v>25</v>
      </c>
      <c r="AI5" s="455">
        <v>0</v>
      </c>
      <c r="AJ5" s="469">
        <v>0</v>
      </c>
      <c r="AK5" s="452">
        <f>SUM(AA5:AJ5)</f>
        <v>21765</v>
      </c>
      <c r="AL5" s="467">
        <v>120</v>
      </c>
      <c r="AM5" s="455">
        <v>12610</v>
      </c>
      <c r="AN5" s="455">
        <v>572</v>
      </c>
      <c r="AO5" s="455">
        <v>34</v>
      </c>
      <c r="AP5" s="455">
        <v>374</v>
      </c>
      <c r="AQ5" s="455">
        <v>124</v>
      </c>
      <c r="AR5" s="455">
        <v>0</v>
      </c>
      <c r="AS5" s="455">
        <v>0</v>
      </c>
      <c r="AT5" s="455">
        <v>0</v>
      </c>
      <c r="AU5" s="456">
        <v>0</v>
      </c>
      <c r="AV5" s="452">
        <f>SUM(AL5:AU5)</f>
        <v>13834</v>
      </c>
    </row>
    <row r="6" spans="2:48" ht="16.5" customHeight="1" thickBot="1" x14ac:dyDescent="0.4">
      <c r="B6" s="786"/>
      <c r="C6" s="56" t="s">
        <v>144</v>
      </c>
      <c r="D6" s="545">
        <v>103876</v>
      </c>
      <c r="E6" s="176">
        <f>D6/'Dades generals - 2020'!$C$5</f>
        <v>0.22853195346463206</v>
      </c>
      <c r="F6" s="303">
        <v>0</v>
      </c>
      <c r="G6" s="176">
        <f>F6/'Dades generals - 2020'!$D$5</f>
        <v>0</v>
      </c>
      <c r="H6" s="546">
        <v>22877</v>
      </c>
      <c r="I6" s="322">
        <f>H6/'Dades generals - 2020'!$E$5</f>
        <v>0.2060174345304564</v>
      </c>
      <c r="J6" s="578">
        <v>1532</v>
      </c>
      <c r="K6" s="322">
        <f>J6/'Dades generals - 2020'!$F$5</f>
        <v>0.54306983339241399</v>
      </c>
      <c r="L6" s="264">
        <v>0</v>
      </c>
      <c r="M6" s="322">
        <f>L6/'Dades generals - 2020'!$G$5</f>
        <v>0</v>
      </c>
      <c r="N6" s="266">
        <v>22930</v>
      </c>
      <c r="O6" s="325">
        <f>N6/'Dades generals - 2020'!$H$5</f>
        <v>0.18235752572728284</v>
      </c>
      <c r="P6" s="266">
        <v>17653</v>
      </c>
      <c r="Q6" s="325">
        <f>P6/'Dades generals - 2020'!$I$5</f>
        <v>0.16976813517594222</v>
      </c>
      <c r="R6" s="547">
        <v>10437</v>
      </c>
      <c r="S6" s="325">
        <f>R6/'Dades generals - 2020'!$J$5</f>
        <v>0.29836196792544523</v>
      </c>
      <c r="T6" s="555">
        <v>0</v>
      </c>
      <c r="U6" s="654" t="e">
        <f>T6/'Dades generals - 2020'!K5</f>
        <v>#DIV/0!</v>
      </c>
      <c r="V6" s="22">
        <f t="shared" ref="V6:V16" si="0">N6+P6+R6+T6</f>
        <v>51020</v>
      </c>
      <c r="W6" s="325">
        <f>V6/'Dades generals - 2020'!$L$5</f>
        <v>0.19274213655905043</v>
      </c>
      <c r="X6" s="365">
        <f t="shared" ref="X6:X16" si="1">D6+F6+H6+J6+V6+L6</f>
        <v>179305</v>
      </c>
      <c r="Y6" s="369">
        <f>X6/'Dades generals - 2020'!$M$5</f>
        <v>0.2048170063054007</v>
      </c>
      <c r="AA6" s="457">
        <v>1190</v>
      </c>
      <c r="AB6" s="446">
        <v>19465</v>
      </c>
      <c r="AC6" s="446">
        <v>1244</v>
      </c>
      <c r="AD6" s="446">
        <v>78</v>
      </c>
      <c r="AE6" s="446">
        <v>838</v>
      </c>
      <c r="AF6" s="446">
        <v>64</v>
      </c>
      <c r="AG6" s="446">
        <v>0</v>
      </c>
      <c r="AH6" s="446">
        <v>51</v>
      </c>
      <c r="AI6" s="446">
        <v>0</v>
      </c>
      <c r="AJ6" s="470">
        <v>0</v>
      </c>
      <c r="AK6" s="452">
        <f t="shared" ref="AK6:AK16" si="2">SUM(AA6:AJ6)</f>
        <v>22930</v>
      </c>
      <c r="AL6" s="463">
        <v>109</v>
      </c>
      <c r="AM6" s="446">
        <v>16217</v>
      </c>
      <c r="AN6" s="446">
        <v>741</v>
      </c>
      <c r="AO6" s="446">
        <v>35</v>
      </c>
      <c r="AP6" s="446">
        <v>419</v>
      </c>
      <c r="AQ6" s="446">
        <v>132</v>
      </c>
      <c r="AR6" s="446">
        <v>0</v>
      </c>
      <c r="AS6" s="446">
        <v>0</v>
      </c>
      <c r="AT6" s="446">
        <v>0</v>
      </c>
      <c r="AU6" s="450">
        <v>0</v>
      </c>
      <c r="AV6" s="452">
        <f t="shared" ref="AV6:AV16" si="3">SUM(AL6:AU6)</f>
        <v>17653</v>
      </c>
    </row>
    <row r="7" spans="2:48" ht="16.5" customHeight="1" thickBot="1" x14ac:dyDescent="0.4">
      <c r="B7" s="786"/>
      <c r="C7" s="56" t="s">
        <v>145</v>
      </c>
      <c r="D7" s="545">
        <v>54758</v>
      </c>
      <c r="E7" s="176">
        <f>D7/'Dades generals - 2020'!$C$6</f>
        <v>0.23090708981500613</v>
      </c>
      <c r="F7" s="303">
        <v>0</v>
      </c>
      <c r="G7" s="176">
        <f>F7/'Dades generals - 2020'!$D$6</f>
        <v>0</v>
      </c>
      <c r="H7" s="546">
        <v>10400</v>
      </c>
      <c r="I7" s="322">
        <f>H7/'Dades generals - 2020'!$E$6</f>
        <v>0.21411953634885014</v>
      </c>
      <c r="J7" s="578">
        <v>776</v>
      </c>
      <c r="K7" s="322">
        <f>J7/'Dades generals - 2020'!$F$6</f>
        <v>0.61150512214342001</v>
      </c>
      <c r="L7" s="264">
        <v>0</v>
      </c>
      <c r="M7" s="322">
        <f>L7/'Dades generals - 2020'!$G$6</f>
        <v>0</v>
      </c>
      <c r="N7" s="266">
        <v>13844</v>
      </c>
      <c r="O7" s="325">
        <f>N7/'Dades generals - 2020'!$H$6</f>
        <v>0.186245493192703</v>
      </c>
      <c r="P7" s="266">
        <v>7693</v>
      </c>
      <c r="Q7" s="325">
        <f>P7/'Dades generals - 2020'!$I$6</f>
        <v>0.16476055855392788</v>
      </c>
      <c r="R7" s="547">
        <v>6487</v>
      </c>
      <c r="S7" s="325">
        <f>R7/'Dades generals - 2020'!$J$6</f>
        <v>0.30825888614331876</v>
      </c>
      <c r="T7" s="555">
        <v>0</v>
      </c>
      <c r="U7" s="654" t="e">
        <f>T7/'Dades generals - 2020'!K6</f>
        <v>#DIV/0!</v>
      </c>
      <c r="V7" s="22">
        <f t="shared" si="0"/>
        <v>28024</v>
      </c>
      <c r="W7" s="325">
        <f>V7/'Dades generals - 2020'!$L$6</f>
        <v>0.19725765126559114</v>
      </c>
      <c r="X7" s="365">
        <f t="shared" si="1"/>
        <v>93958</v>
      </c>
      <c r="Y7" s="369">
        <f>X7/'Dades generals - 2020'!$M$6</f>
        <v>0.20894646133318509</v>
      </c>
      <c r="AA7" s="457">
        <v>739</v>
      </c>
      <c r="AB7" s="446">
        <v>11584</v>
      </c>
      <c r="AC7" s="446">
        <v>860</v>
      </c>
      <c r="AD7" s="446">
        <v>67</v>
      </c>
      <c r="AE7" s="446">
        <v>528</v>
      </c>
      <c r="AF7" s="446">
        <v>41</v>
      </c>
      <c r="AG7" s="446">
        <v>0</v>
      </c>
      <c r="AH7" s="446">
        <v>25</v>
      </c>
      <c r="AI7" s="446">
        <v>0</v>
      </c>
      <c r="AJ7" s="470">
        <v>0</v>
      </c>
      <c r="AK7" s="452">
        <f t="shared" si="2"/>
        <v>13844</v>
      </c>
      <c r="AL7" s="463">
        <v>41</v>
      </c>
      <c r="AM7" s="446">
        <v>7105</v>
      </c>
      <c r="AN7" s="446">
        <v>311</v>
      </c>
      <c r="AO7" s="446">
        <v>5</v>
      </c>
      <c r="AP7" s="446">
        <v>181</v>
      </c>
      <c r="AQ7" s="446">
        <v>50</v>
      </c>
      <c r="AR7" s="446">
        <v>0</v>
      </c>
      <c r="AS7" s="446">
        <v>0</v>
      </c>
      <c r="AT7" s="446">
        <v>0</v>
      </c>
      <c r="AU7" s="450">
        <v>0</v>
      </c>
      <c r="AV7" s="452">
        <f t="shared" si="3"/>
        <v>7693</v>
      </c>
    </row>
    <row r="8" spans="2:48" ht="16.5" customHeight="1" thickBot="1" x14ac:dyDescent="0.4">
      <c r="B8" s="786"/>
      <c r="C8" s="56" t="s">
        <v>15</v>
      </c>
      <c r="D8" s="545">
        <v>10056</v>
      </c>
      <c r="E8" s="176">
        <f>D8/'Dades generals - 2020'!$C$7</f>
        <v>0.22147828385164303</v>
      </c>
      <c r="F8" s="303">
        <v>0</v>
      </c>
      <c r="G8" s="176">
        <f>F8/'Dades generals - 2020'!$D$7</f>
        <v>0</v>
      </c>
      <c r="H8" s="546">
        <v>831</v>
      </c>
      <c r="I8" s="322">
        <f>H8/'Dades generals - 2020'!$E$7</f>
        <v>0.18817934782608695</v>
      </c>
      <c r="J8" s="578">
        <v>79</v>
      </c>
      <c r="K8" s="322">
        <f>J8/'Dades generals - 2020'!$F$7</f>
        <v>0.27335640138408307</v>
      </c>
      <c r="L8" s="264">
        <v>0</v>
      </c>
      <c r="M8" s="322">
        <f>L8/'Dades generals - 2020'!$G$7</f>
        <v>0</v>
      </c>
      <c r="N8" s="266">
        <v>4148</v>
      </c>
      <c r="O8" s="325">
        <f>N8/'Dades generals - 2020'!$H$7</f>
        <v>0.19144320856602207</v>
      </c>
      <c r="P8" s="266">
        <v>314</v>
      </c>
      <c r="Q8" s="325">
        <f>P8/'Dades generals - 2020'!$I$7</f>
        <v>0.13338997451146983</v>
      </c>
      <c r="R8" s="547">
        <v>2126</v>
      </c>
      <c r="S8" s="325">
        <f>R8/'Dades generals - 2020'!$J$7</f>
        <v>0.25094428706326721</v>
      </c>
      <c r="T8" s="555">
        <v>182</v>
      </c>
      <c r="U8" s="218">
        <f>T8/'Dades generals - 2020'!K7</f>
        <v>9.827213822894168E-2</v>
      </c>
      <c r="V8" s="22">
        <f t="shared" si="0"/>
        <v>6770</v>
      </c>
      <c r="W8" s="325">
        <f>V8/'Dades generals - 2020'!$L$7</f>
        <v>0.19711748434997817</v>
      </c>
      <c r="X8" s="365">
        <f t="shared" si="1"/>
        <v>17736</v>
      </c>
      <c r="Y8" s="369">
        <f>X8/'Dades generals - 2020'!$M$7</f>
        <v>0.20256287261015554</v>
      </c>
      <c r="AA8" s="457">
        <v>107</v>
      </c>
      <c r="AB8" s="446">
        <v>3457</v>
      </c>
      <c r="AC8" s="446">
        <v>365</v>
      </c>
      <c r="AD8" s="446">
        <v>39</v>
      </c>
      <c r="AE8" s="446">
        <v>156</v>
      </c>
      <c r="AF8" s="446">
        <v>0</v>
      </c>
      <c r="AG8" s="446">
        <v>0</v>
      </c>
      <c r="AH8" s="446">
        <v>24</v>
      </c>
      <c r="AI8" s="446">
        <v>0</v>
      </c>
      <c r="AJ8" s="470">
        <v>0</v>
      </c>
      <c r="AK8" s="452">
        <f t="shared" si="2"/>
        <v>4148</v>
      </c>
      <c r="AL8" s="463">
        <v>0</v>
      </c>
      <c r="AM8" s="446">
        <v>311</v>
      </c>
      <c r="AN8" s="446">
        <v>3</v>
      </c>
      <c r="AO8" s="446">
        <v>0</v>
      </c>
      <c r="AP8" s="446">
        <v>0</v>
      </c>
      <c r="AQ8" s="446">
        <v>0</v>
      </c>
      <c r="AR8" s="446">
        <v>0</v>
      </c>
      <c r="AS8" s="446">
        <v>0</v>
      </c>
      <c r="AT8" s="446">
        <v>0</v>
      </c>
      <c r="AU8" s="450">
        <v>0</v>
      </c>
      <c r="AV8" s="452">
        <f t="shared" si="3"/>
        <v>314</v>
      </c>
    </row>
    <row r="9" spans="2:48" ht="16.5" customHeight="1" thickBot="1" x14ac:dyDescent="0.4">
      <c r="B9" s="786"/>
      <c r="C9" s="56" t="s">
        <v>146</v>
      </c>
      <c r="D9" s="545">
        <v>22471</v>
      </c>
      <c r="E9" s="176">
        <f>D9/'Dades generals - 2020'!$C$8</f>
        <v>0.21943693055867503</v>
      </c>
      <c r="F9" s="303">
        <v>0</v>
      </c>
      <c r="G9" s="176">
        <f>F9/'Dades generals - 2020'!$D$8</f>
        <v>0</v>
      </c>
      <c r="H9" s="546">
        <v>2844</v>
      </c>
      <c r="I9" s="322">
        <f>H9/'Dades generals - 2020'!$E$8</f>
        <v>0.19212321826656759</v>
      </c>
      <c r="J9" s="578">
        <v>267</v>
      </c>
      <c r="K9" s="322">
        <f>J9/'Dades generals - 2020'!$F$8</f>
        <v>0.40393343419062028</v>
      </c>
      <c r="L9" s="264">
        <v>0</v>
      </c>
      <c r="M9" s="322">
        <f>L9/'Dades generals - 2020'!$G$8</f>
        <v>0</v>
      </c>
      <c r="N9" s="266">
        <v>6609</v>
      </c>
      <c r="O9" s="325">
        <f>N9/'Dades generals - 2020'!$H$8</f>
        <v>0.17972425420825061</v>
      </c>
      <c r="P9" s="266">
        <v>799</v>
      </c>
      <c r="Q9" s="325">
        <f>P9/'Dades generals - 2020'!$I$8</f>
        <v>0.16134894991922455</v>
      </c>
      <c r="R9" s="547">
        <v>4377</v>
      </c>
      <c r="S9" s="325">
        <f>R9/'Dades generals - 2020'!$J$8</f>
        <v>0.26684143144546729</v>
      </c>
      <c r="T9" s="555">
        <v>789</v>
      </c>
      <c r="U9" s="218">
        <f>T9/'Dades generals - 2020'!K8</f>
        <v>0.15404139008199921</v>
      </c>
      <c r="V9" s="22">
        <f t="shared" si="0"/>
        <v>12574</v>
      </c>
      <c r="W9" s="325">
        <f>V9/'Dades generals - 2020'!$L$8</f>
        <v>0.19879841897233202</v>
      </c>
      <c r="X9" s="365">
        <f t="shared" si="1"/>
        <v>38156</v>
      </c>
      <c r="Y9" s="369">
        <f>X9/'Dades generals - 2020'!$M$8</f>
        <v>0.20414103044245893</v>
      </c>
      <c r="AA9" s="457">
        <v>144</v>
      </c>
      <c r="AB9" s="446">
        <v>5836</v>
      </c>
      <c r="AC9" s="446">
        <v>470</v>
      </c>
      <c r="AD9" s="446">
        <v>42</v>
      </c>
      <c r="AE9" s="446">
        <v>83</v>
      </c>
      <c r="AF9" s="446">
        <v>0</v>
      </c>
      <c r="AG9" s="446">
        <v>0</v>
      </c>
      <c r="AH9" s="446">
        <v>34</v>
      </c>
      <c r="AI9" s="446">
        <v>0</v>
      </c>
      <c r="AJ9" s="470">
        <v>0</v>
      </c>
      <c r="AK9" s="452">
        <f t="shared" si="2"/>
        <v>6609</v>
      </c>
      <c r="AL9" s="463">
        <v>1</v>
      </c>
      <c r="AM9" s="446">
        <v>742</v>
      </c>
      <c r="AN9" s="446">
        <v>56</v>
      </c>
      <c r="AO9" s="446">
        <v>0</v>
      </c>
      <c r="AP9" s="446">
        <v>0</v>
      </c>
      <c r="AQ9" s="446">
        <v>0</v>
      </c>
      <c r="AR9" s="446">
        <v>0</v>
      </c>
      <c r="AS9" s="446">
        <v>0</v>
      </c>
      <c r="AT9" s="446">
        <v>0</v>
      </c>
      <c r="AU9" s="450">
        <v>0</v>
      </c>
      <c r="AV9" s="452">
        <f t="shared" si="3"/>
        <v>799</v>
      </c>
    </row>
    <row r="10" spans="2:48" ht="16.5" customHeight="1" thickBot="1" x14ac:dyDescent="0.4">
      <c r="B10" s="786"/>
      <c r="C10" s="56" t="s">
        <v>152</v>
      </c>
      <c r="D10" s="545">
        <v>50278</v>
      </c>
      <c r="E10" s="176">
        <f>D10/'Dades generals - 2020'!$C$9</f>
        <v>0.2093956936404148</v>
      </c>
      <c r="F10" s="303">
        <v>0</v>
      </c>
      <c r="G10" s="176">
        <f>F10/'Dades generals - 2020'!$D$9</f>
        <v>0</v>
      </c>
      <c r="H10" s="546">
        <v>8695</v>
      </c>
      <c r="I10" s="322">
        <f>H10/'Dades generals - 2020'!$E$9</f>
        <v>0.20723597969349572</v>
      </c>
      <c r="J10" s="578">
        <v>682</v>
      </c>
      <c r="K10" s="322">
        <f>J10/'Dades generals - 2020'!$F$9</f>
        <v>0.48888888888888887</v>
      </c>
      <c r="L10" s="264">
        <v>0</v>
      </c>
      <c r="M10" s="322">
        <f>L10/'Dades generals - 2020'!$G$9</f>
        <v>0</v>
      </c>
      <c r="N10" s="266">
        <v>10253</v>
      </c>
      <c r="O10" s="325">
        <f>N10/'Dades generals - 2020'!$H$9</f>
        <v>0.1717650606446425</v>
      </c>
      <c r="P10" s="266">
        <v>1862</v>
      </c>
      <c r="Q10" s="325">
        <f>P10/'Dades generals - 2020'!$I$9</f>
        <v>0.16087782961810956</v>
      </c>
      <c r="R10" s="547">
        <v>7454</v>
      </c>
      <c r="S10" s="325">
        <f>R10/'Dades generals - 2020'!$J$9</f>
        <v>0.26966210838578974</v>
      </c>
      <c r="T10" s="555">
        <v>1065</v>
      </c>
      <c r="U10" s="218">
        <f>T10/'Dades generals - 2020'!K9</f>
        <v>0.18011161846778284</v>
      </c>
      <c r="V10" s="22">
        <f t="shared" si="0"/>
        <v>20634</v>
      </c>
      <c r="W10" s="325">
        <f>V10/'Dades generals - 2020'!$L$9</f>
        <v>0.19684986786998787</v>
      </c>
      <c r="X10" s="365">
        <f t="shared" si="1"/>
        <v>80289</v>
      </c>
      <c r="Y10" s="369">
        <f>X10/'Dades generals - 2020'!$M$9</f>
        <v>0.20050395069374383</v>
      </c>
      <c r="AA10" s="457">
        <v>439</v>
      </c>
      <c r="AB10" s="446">
        <v>8868</v>
      </c>
      <c r="AC10" s="446">
        <v>646</v>
      </c>
      <c r="AD10" s="446">
        <v>43</v>
      </c>
      <c r="AE10" s="446">
        <v>237</v>
      </c>
      <c r="AF10" s="446">
        <v>0</v>
      </c>
      <c r="AG10" s="446">
        <v>0</v>
      </c>
      <c r="AH10" s="446">
        <v>20</v>
      </c>
      <c r="AI10" s="446">
        <v>0</v>
      </c>
      <c r="AJ10" s="470">
        <v>0</v>
      </c>
      <c r="AK10" s="452">
        <f t="shared" si="2"/>
        <v>10253</v>
      </c>
      <c r="AL10" s="463">
        <v>15</v>
      </c>
      <c r="AM10" s="446">
        <v>1736</v>
      </c>
      <c r="AN10" s="446">
        <v>108</v>
      </c>
      <c r="AO10" s="446">
        <v>3</v>
      </c>
      <c r="AP10" s="446">
        <v>0</v>
      </c>
      <c r="AQ10" s="446">
        <v>0</v>
      </c>
      <c r="AR10" s="446">
        <v>0</v>
      </c>
      <c r="AS10" s="446">
        <v>0</v>
      </c>
      <c r="AT10" s="446">
        <v>0</v>
      </c>
      <c r="AU10" s="450">
        <v>0</v>
      </c>
      <c r="AV10" s="452">
        <f t="shared" si="3"/>
        <v>1862</v>
      </c>
    </row>
    <row r="11" spans="2:48" ht="16.5" customHeight="1" thickBot="1" x14ac:dyDescent="0.4">
      <c r="B11" s="786"/>
      <c r="C11" s="56" t="s">
        <v>147</v>
      </c>
      <c r="D11" s="545">
        <v>63685</v>
      </c>
      <c r="E11" s="176">
        <f>D11/'Dades generals - 2020'!$C$10</f>
        <v>0.1924855526271248</v>
      </c>
      <c r="F11" s="303">
        <v>0</v>
      </c>
      <c r="G11" s="176">
        <f>F11/'Dades generals - 2020'!$D$10</f>
        <v>0</v>
      </c>
      <c r="H11" s="546">
        <v>10484</v>
      </c>
      <c r="I11" s="322">
        <f>H11/'Dades generals - 2020'!$E$10</f>
        <v>0.19214838165756387</v>
      </c>
      <c r="J11" s="578">
        <v>858</v>
      </c>
      <c r="K11" s="322">
        <f>J11/'Dades generals - 2020'!$F$10</f>
        <v>0.47403314917127071</v>
      </c>
      <c r="L11" s="264">
        <v>0</v>
      </c>
      <c r="M11" s="322">
        <f>L11/'Dades generals - 2020'!$G$10</f>
        <v>0</v>
      </c>
      <c r="N11" s="266">
        <v>11676</v>
      </c>
      <c r="O11" s="325">
        <f>N11/'Dades generals - 2020'!$H$10</f>
        <v>0.1631364220644945</v>
      </c>
      <c r="P11" s="266">
        <v>2141</v>
      </c>
      <c r="Q11" s="325">
        <f>P11/'Dades generals - 2020'!$I$10</f>
        <v>0.13507034256513784</v>
      </c>
      <c r="R11" s="547">
        <v>10274</v>
      </c>
      <c r="S11" s="325">
        <f>R11/'Dades generals - 2020'!$J$10</f>
        <v>0.28150258925391131</v>
      </c>
      <c r="T11" s="555">
        <v>1051</v>
      </c>
      <c r="U11" s="218">
        <f>T11/'Dades generals - 2020'!K10</f>
        <v>0.18240194376952448</v>
      </c>
      <c r="V11" s="22">
        <f t="shared" si="0"/>
        <v>25142</v>
      </c>
      <c r="W11" s="325">
        <f>V11/'Dades generals - 2020'!$L$10</f>
        <v>0.19387424623309327</v>
      </c>
      <c r="X11" s="365">
        <f t="shared" si="1"/>
        <v>100169</v>
      </c>
      <c r="Y11" s="369">
        <f>X11/'Dades generals - 2020'!$M$10</f>
        <v>0.18687130619067518</v>
      </c>
      <c r="AA11" s="457">
        <v>565</v>
      </c>
      <c r="AB11" s="446">
        <v>10037</v>
      </c>
      <c r="AC11" s="446">
        <v>693</v>
      </c>
      <c r="AD11" s="446">
        <v>41</v>
      </c>
      <c r="AE11" s="446">
        <v>317</v>
      </c>
      <c r="AF11" s="446">
        <v>0</v>
      </c>
      <c r="AG11" s="446">
        <v>0</v>
      </c>
      <c r="AH11" s="446">
        <v>23</v>
      </c>
      <c r="AI11" s="446">
        <v>0</v>
      </c>
      <c r="AJ11" s="470">
        <v>0</v>
      </c>
      <c r="AK11" s="452">
        <f t="shared" si="2"/>
        <v>11676</v>
      </c>
      <c r="AL11" s="463">
        <v>25</v>
      </c>
      <c r="AM11" s="446">
        <v>2010</v>
      </c>
      <c r="AN11" s="446">
        <v>103</v>
      </c>
      <c r="AO11" s="446">
        <v>3</v>
      </c>
      <c r="AP11" s="446">
        <v>0</v>
      </c>
      <c r="AQ11" s="446">
        <v>0</v>
      </c>
      <c r="AR11" s="446">
        <v>0</v>
      </c>
      <c r="AS11" s="446">
        <v>0</v>
      </c>
      <c r="AT11" s="446">
        <v>0</v>
      </c>
      <c r="AU11" s="450">
        <v>0</v>
      </c>
      <c r="AV11" s="452">
        <f t="shared" si="3"/>
        <v>2141</v>
      </c>
    </row>
    <row r="12" spans="2:48" ht="16.5" customHeight="1" thickBot="1" x14ac:dyDescent="0.4">
      <c r="B12" s="786"/>
      <c r="C12" s="56" t="s">
        <v>148</v>
      </c>
      <c r="D12" s="545">
        <v>46062</v>
      </c>
      <c r="E12" s="176">
        <f>D12/'Dades generals - 2020'!$C$11</f>
        <v>0.17471883475259356</v>
      </c>
      <c r="F12" s="303">
        <v>0</v>
      </c>
      <c r="G12" s="176">
        <f>F12/'Dades generals - 2020'!$D$11</f>
        <v>0</v>
      </c>
      <c r="H12" s="546">
        <v>6641</v>
      </c>
      <c r="I12" s="322">
        <f>H12/'Dades generals - 2020'!$E$11</f>
        <v>0.16480952971832732</v>
      </c>
      <c r="J12" s="578">
        <v>0</v>
      </c>
      <c r="K12" s="322">
        <f>J12/'Dades generals - 2020'!$F$11</f>
        <v>0</v>
      </c>
      <c r="L12" s="264">
        <v>0</v>
      </c>
      <c r="M12" s="322">
        <f>L12/'Dades generals - 2020'!$G$11</f>
        <v>0</v>
      </c>
      <c r="N12" s="266">
        <v>8881</v>
      </c>
      <c r="O12" s="325">
        <f>N12/'Dades generals - 2020'!$H$11</f>
        <v>0.16716547141754665</v>
      </c>
      <c r="P12" s="266">
        <v>1505</v>
      </c>
      <c r="Q12" s="325">
        <f>P12/'Dades generals - 2020'!$I$11</f>
        <v>0.13408766928011404</v>
      </c>
      <c r="R12" s="547">
        <v>7702</v>
      </c>
      <c r="S12" s="325">
        <f>R12/'Dades generals - 2020'!$J$11</f>
        <v>0.28407037214620295</v>
      </c>
      <c r="T12" s="555">
        <v>781</v>
      </c>
      <c r="U12" s="218">
        <f>T12/'Dades generals - 2020'!K11</f>
        <v>0.16673783091374894</v>
      </c>
      <c r="V12" s="22">
        <f t="shared" si="0"/>
        <v>18869</v>
      </c>
      <c r="W12" s="325">
        <f>V12/'Dades generals - 2020'!$L$11</f>
        <v>0.19624953197154388</v>
      </c>
      <c r="X12" s="365">
        <f t="shared" si="1"/>
        <v>71572</v>
      </c>
      <c r="Y12" s="369">
        <f>X12/'Dades generals - 2020'!$M$11</f>
        <v>0.171820084887361</v>
      </c>
      <c r="AA12" s="457">
        <v>285</v>
      </c>
      <c r="AB12" s="446">
        <v>7813</v>
      </c>
      <c r="AC12" s="446">
        <v>506</v>
      </c>
      <c r="AD12" s="446">
        <v>42</v>
      </c>
      <c r="AE12" s="446">
        <v>215</v>
      </c>
      <c r="AF12" s="446">
        <v>0</v>
      </c>
      <c r="AG12" s="446">
        <v>0</v>
      </c>
      <c r="AH12" s="446">
        <v>20</v>
      </c>
      <c r="AI12" s="446">
        <v>0</v>
      </c>
      <c r="AJ12" s="470">
        <v>0</v>
      </c>
      <c r="AK12" s="452">
        <f t="shared" si="2"/>
        <v>8881</v>
      </c>
      <c r="AL12" s="463">
        <v>23</v>
      </c>
      <c r="AM12" s="446">
        <v>1385</v>
      </c>
      <c r="AN12" s="446">
        <v>81</v>
      </c>
      <c r="AO12" s="446">
        <v>1</v>
      </c>
      <c r="AP12" s="446">
        <v>15</v>
      </c>
      <c r="AQ12" s="446">
        <v>0</v>
      </c>
      <c r="AR12" s="446">
        <v>0</v>
      </c>
      <c r="AS12" s="446">
        <v>0</v>
      </c>
      <c r="AT12" s="446">
        <v>0</v>
      </c>
      <c r="AU12" s="450">
        <v>0</v>
      </c>
      <c r="AV12" s="452">
        <f t="shared" si="3"/>
        <v>1505</v>
      </c>
    </row>
    <row r="13" spans="2:48" ht="16.5" customHeight="1" thickBot="1" x14ac:dyDescent="0.4">
      <c r="B13" s="786"/>
      <c r="C13" s="56" t="s">
        <v>149</v>
      </c>
      <c r="D13" s="545">
        <v>67558</v>
      </c>
      <c r="E13" s="176">
        <f>D13/'Dades generals - 2020'!$C$12</f>
        <v>0.20207525103119456</v>
      </c>
      <c r="F13" s="303">
        <v>0</v>
      </c>
      <c r="G13" s="176">
        <f>F13/'Dades generals - 2020'!$D$12</f>
        <v>0</v>
      </c>
      <c r="H13" s="546">
        <v>10024</v>
      </c>
      <c r="I13" s="322">
        <f>H13/'Dades generals - 2020'!$E$12</f>
        <v>0.18865864905049592</v>
      </c>
      <c r="J13" s="578">
        <v>988</v>
      </c>
      <c r="K13" s="322">
        <f>J13/'Dades generals - 2020'!$F$12</f>
        <v>0.4874198322644302</v>
      </c>
      <c r="L13" s="264">
        <v>0</v>
      </c>
      <c r="M13" s="322">
        <f>L13/'Dades generals - 2020'!$G$12</f>
        <v>0</v>
      </c>
      <c r="N13" s="266">
        <v>13416</v>
      </c>
      <c r="O13" s="325">
        <f>N13/'Dades generals - 2020'!$H$12</f>
        <v>0.17238676517828461</v>
      </c>
      <c r="P13" s="266">
        <v>4741</v>
      </c>
      <c r="Q13" s="325">
        <f>P13/'Dades generals - 2020'!$I$12</f>
        <v>0.14836024533733885</v>
      </c>
      <c r="R13" s="547">
        <v>10820</v>
      </c>
      <c r="S13" s="325">
        <f>R13/'Dades generals - 2020'!$J$12</f>
        <v>0.29756339035256585</v>
      </c>
      <c r="T13" s="555">
        <v>1008</v>
      </c>
      <c r="U13" s="218">
        <f>T13/'Dades generals - 2020'!K12</f>
        <v>0.17307692307692307</v>
      </c>
      <c r="V13" s="22">
        <f t="shared" si="0"/>
        <v>29985</v>
      </c>
      <c r="W13" s="325">
        <f>V13/'Dades generals - 2020'!$L$12</f>
        <v>0.19731257444050354</v>
      </c>
      <c r="X13" s="365">
        <f t="shared" si="1"/>
        <v>108555</v>
      </c>
      <c r="Y13" s="369">
        <f>X13/'Dades generals - 2020'!$M$12</f>
        <v>0.19171639642758118</v>
      </c>
      <c r="AA13" s="457">
        <v>721</v>
      </c>
      <c r="AB13" s="446">
        <v>11500</v>
      </c>
      <c r="AC13" s="446">
        <v>785</v>
      </c>
      <c r="AD13" s="446">
        <v>93</v>
      </c>
      <c r="AE13" s="446">
        <v>311</v>
      </c>
      <c r="AF13" s="446">
        <v>0</v>
      </c>
      <c r="AG13" s="446">
        <v>0</v>
      </c>
      <c r="AH13" s="446">
        <v>6</v>
      </c>
      <c r="AI13" s="446">
        <v>0</v>
      </c>
      <c r="AJ13" s="470">
        <v>0</v>
      </c>
      <c r="AK13" s="452">
        <f t="shared" si="2"/>
        <v>13416</v>
      </c>
      <c r="AL13" s="463">
        <v>25</v>
      </c>
      <c r="AM13" s="446">
        <v>4459</v>
      </c>
      <c r="AN13" s="446">
        <v>137</v>
      </c>
      <c r="AO13" s="446">
        <v>0</v>
      </c>
      <c r="AP13" s="446">
        <v>83</v>
      </c>
      <c r="AQ13" s="446">
        <v>37</v>
      </c>
      <c r="AR13" s="446">
        <v>0</v>
      </c>
      <c r="AS13" s="446">
        <v>0</v>
      </c>
      <c r="AT13" s="446">
        <v>0</v>
      </c>
      <c r="AU13" s="450">
        <v>0</v>
      </c>
      <c r="AV13" s="452">
        <f t="shared" si="3"/>
        <v>4741</v>
      </c>
    </row>
    <row r="14" spans="2:48" ht="16.5" customHeight="1" thickBot="1" x14ac:dyDescent="0.4">
      <c r="B14" s="786"/>
      <c r="C14" s="56" t="s">
        <v>18</v>
      </c>
      <c r="D14" s="545">
        <v>68511</v>
      </c>
      <c r="E14" s="176">
        <f>D14/'Dades generals - 2020'!$C$13</f>
        <v>0.21517071133123747</v>
      </c>
      <c r="F14" s="303">
        <v>0</v>
      </c>
      <c r="G14" s="176">
        <f>F14/'Dades generals - 2020'!$D$13</f>
        <v>0</v>
      </c>
      <c r="H14" s="546">
        <v>11175</v>
      </c>
      <c r="I14" s="322">
        <f>H14/'Dades generals - 2020'!$E$13</f>
        <v>0.19790320009917298</v>
      </c>
      <c r="J14" s="578">
        <v>1326</v>
      </c>
      <c r="K14" s="322">
        <f>J14/'Dades generals - 2020'!$F$13</f>
        <v>0.57452339688041598</v>
      </c>
      <c r="L14" s="264">
        <v>0</v>
      </c>
      <c r="M14" s="322">
        <f>L14/'Dades generals - 2020'!$G$13</f>
        <v>0</v>
      </c>
      <c r="N14" s="266">
        <v>14752</v>
      </c>
      <c r="O14" s="325">
        <f>N14/'Dades generals - 2020'!$H$13</f>
        <v>0.16830768177617542</v>
      </c>
      <c r="P14" s="266">
        <v>7016</v>
      </c>
      <c r="Q14" s="325">
        <f>P14/'Dades generals - 2020'!$I$13</f>
        <v>0.1433943754087639</v>
      </c>
      <c r="R14" s="547">
        <v>11434</v>
      </c>
      <c r="S14" s="325">
        <f>R14/'Dades generals - 2020'!$J$13</f>
        <v>0.29640959170447179</v>
      </c>
      <c r="T14" s="555">
        <v>1163</v>
      </c>
      <c r="U14" s="218">
        <f>T14/'Dades generals - 2020'!K13</f>
        <v>0.17958616429894997</v>
      </c>
      <c r="V14" s="22">
        <f t="shared" si="0"/>
        <v>34365</v>
      </c>
      <c r="W14" s="325">
        <f>V14/'Dades generals - 2020'!$L$13</f>
        <v>0.18920540885766512</v>
      </c>
      <c r="X14" s="365">
        <f t="shared" si="1"/>
        <v>115377</v>
      </c>
      <c r="Y14" s="369">
        <f>X14/'Dades generals - 2020'!$M$13</f>
        <v>0.19465519423003921</v>
      </c>
      <c r="AA14" s="457">
        <v>630</v>
      </c>
      <c r="AB14" s="446">
        <v>12902</v>
      </c>
      <c r="AC14" s="446">
        <v>649</v>
      </c>
      <c r="AD14" s="446">
        <v>95</v>
      </c>
      <c r="AE14" s="446">
        <v>455</v>
      </c>
      <c r="AF14" s="446">
        <v>0</v>
      </c>
      <c r="AG14" s="446">
        <v>0</v>
      </c>
      <c r="AH14" s="446">
        <v>21</v>
      </c>
      <c r="AI14" s="446">
        <v>0</v>
      </c>
      <c r="AJ14" s="470">
        <v>0</v>
      </c>
      <c r="AK14" s="452">
        <f t="shared" si="2"/>
        <v>14752</v>
      </c>
      <c r="AL14" s="463">
        <v>45</v>
      </c>
      <c r="AM14" s="446">
        <v>6465</v>
      </c>
      <c r="AN14" s="446">
        <v>239</v>
      </c>
      <c r="AO14" s="446">
        <v>8</v>
      </c>
      <c r="AP14" s="446">
        <v>124</v>
      </c>
      <c r="AQ14" s="446">
        <v>135</v>
      </c>
      <c r="AR14" s="446">
        <v>0</v>
      </c>
      <c r="AS14" s="446">
        <v>0</v>
      </c>
      <c r="AT14" s="446">
        <v>0</v>
      </c>
      <c r="AU14" s="450">
        <v>0</v>
      </c>
      <c r="AV14" s="452">
        <f t="shared" si="3"/>
        <v>7016</v>
      </c>
    </row>
    <row r="15" spans="2:48" ht="16.5" customHeight="1" thickBot="1" x14ac:dyDescent="0.4">
      <c r="B15" s="786"/>
      <c r="C15" s="56" t="s">
        <v>150</v>
      </c>
      <c r="D15" s="545">
        <v>64562</v>
      </c>
      <c r="E15" s="176">
        <f>D15/'Dades generals - 2020'!$C$14</f>
        <v>0.2158679421293897</v>
      </c>
      <c r="F15" s="303">
        <v>0</v>
      </c>
      <c r="G15" s="176">
        <f>F15/'Dades generals - 2020'!$D$14</f>
        <v>0</v>
      </c>
      <c r="H15" s="546">
        <v>9635</v>
      </c>
      <c r="I15" s="322">
        <f>H15/'Dades generals - 2020'!$E$14</f>
        <v>0.20694172984814965</v>
      </c>
      <c r="J15" s="578">
        <v>1344</v>
      </c>
      <c r="K15" s="322">
        <f>J15/'Dades generals - 2020'!$F$14</f>
        <v>0.58384013900955689</v>
      </c>
      <c r="L15" s="264">
        <v>0</v>
      </c>
      <c r="M15" s="322">
        <f>L15/'Dades generals - 2020'!$G$14</f>
        <v>0</v>
      </c>
      <c r="N15" s="266">
        <v>14404</v>
      </c>
      <c r="O15" s="325">
        <f>N15/'Dades generals - 2020'!$H$14</f>
        <v>0.1675741076830006</v>
      </c>
      <c r="P15" s="266">
        <v>7220</v>
      </c>
      <c r="Q15" s="325">
        <f>P15/'Dades generals - 2020'!$I$14</f>
        <v>0.14883222361938531</v>
      </c>
      <c r="R15" s="547">
        <v>11358</v>
      </c>
      <c r="S15" s="325">
        <f>R15/'Dades generals - 2020'!$J$14</f>
        <v>0.29832164526042076</v>
      </c>
      <c r="T15" s="555">
        <v>1111</v>
      </c>
      <c r="U15" s="218">
        <f>T15/'Dades generals - 2020'!K14</f>
        <v>0.16579614982838381</v>
      </c>
      <c r="V15" s="22">
        <f t="shared" si="0"/>
        <v>34093</v>
      </c>
      <c r="W15" s="325">
        <f>V15/'Dades generals - 2020'!$L$14</f>
        <v>0.19020759759206879</v>
      </c>
      <c r="X15" s="365">
        <f t="shared" si="1"/>
        <v>109634</v>
      </c>
      <c r="Y15" s="369">
        <f>X15/'Dades generals - 2020'!$M$14</f>
        <v>0.19683969183314751</v>
      </c>
      <c r="AA15" s="457">
        <v>611</v>
      </c>
      <c r="AB15" s="446">
        <v>12501</v>
      </c>
      <c r="AC15" s="446">
        <v>734</v>
      </c>
      <c r="AD15" s="446">
        <v>150</v>
      </c>
      <c r="AE15" s="446">
        <v>388</v>
      </c>
      <c r="AF15" s="446">
        <v>0</v>
      </c>
      <c r="AG15" s="446">
        <v>0</v>
      </c>
      <c r="AH15" s="446">
        <v>20</v>
      </c>
      <c r="AI15" s="446">
        <v>0</v>
      </c>
      <c r="AJ15" s="470">
        <v>0</v>
      </c>
      <c r="AK15" s="452">
        <f t="shared" si="2"/>
        <v>14404</v>
      </c>
      <c r="AL15" s="463">
        <v>61</v>
      </c>
      <c r="AM15" s="446">
        <v>6554</v>
      </c>
      <c r="AN15" s="446">
        <v>272</v>
      </c>
      <c r="AO15" s="446">
        <v>9</v>
      </c>
      <c r="AP15" s="446">
        <v>192</v>
      </c>
      <c r="AQ15" s="446">
        <v>132</v>
      </c>
      <c r="AR15" s="446">
        <v>0</v>
      </c>
      <c r="AS15" s="446">
        <v>0</v>
      </c>
      <c r="AT15" s="446">
        <v>0</v>
      </c>
      <c r="AU15" s="450">
        <v>0</v>
      </c>
      <c r="AV15" s="452">
        <f t="shared" si="3"/>
        <v>7220</v>
      </c>
    </row>
    <row r="16" spans="2:48" ht="16.5" customHeight="1" thickBot="1" x14ac:dyDescent="0.4">
      <c r="B16" s="786"/>
      <c r="C16" s="57" t="s">
        <v>151</v>
      </c>
      <c r="D16" s="544">
        <v>66357</v>
      </c>
      <c r="E16" s="177">
        <f>D16/'Dades generals - 2020'!$C$15</f>
        <v>0.20525026446188965</v>
      </c>
      <c r="F16" s="17">
        <v>0</v>
      </c>
      <c r="G16" s="655">
        <f>F16/'Dades generals - 2020'!$D$15</f>
        <v>0</v>
      </c>
      <c r="H16" s="546">
        <v>10220</v>
      </c>
      <c r="I16" s="323">
        <f>H16/'Dades generals - 2020'!$E$15</f>
        <v>0.21843674524974885</v>
      </c>
      <c r="J16" s="578">
        <v>1061</v>
      </c>
      <c r="K16" s="323">
        <f>J16/'Dades generals - 2020'!$F$15</f>
        <v>0.54326676907322069</v>
      </c>
      <c r="L16" s="50">
        <v>0</v>
      </c>
      <c r="M16" s="323">
        <f>L16/'Dades generals - 2020'!$G$15</f>
        <v>0</v>
      </c>
      <c r="N16" s="38">
        <v>13784</v>
      </c>
      <c r="O16" s="326">
        <f>N16/'Dades generals - 2020'!$H$15</f>
        <v>0.17503492063492063</v>
      </c>
      <c r="P16" s="38">
        <v>5340</v>
      </c>
      <c r="Q16" s="326">
        <f>P16/'Dades generals - 2020'!$I$15</f>
        <v>0.14453526768797706</v>
      </c>
      <c r="R16" s="547">
        <v>10281</v>
      </c>
      <c r="S16" s="326">
        <f>R16/'Dades generals - 2020'!$J$15</f>
        <v>0.28412325549260742</v>
      </c>
      <c r="T16" s="555">
        <v>1073</v>
      </c>
      <c r="U16" s="218">
        <f>T16/'Dades generals - 2020'!K15</f>
        <v>0.16977848101265822</v>
      </c>
      <c r="V16" s="22">
        <f t="shared" si="0"/>
        <v>30478</v>
      </c>
      <c r="W16" s="326">
        <f>V16/'Dades generals - 2020'!$L$15</f>
        <v>0.19265364947124228</v>
      </c>
      <c r="X16" s="365">
        <f t="shared" si="1"/>
        <v>108116</v>
      </c>
      <c r="Y16" s="370">
        <f>X16/'Dades generals - 2020'!$M$15</f>
        <v>0.19420559035330845</v>
      </c>
      <c r="AA16" s="471">
        <v>612</v>
      </c>
      <c r="AB16" s="472">
        <v>12114</v>
      </c>
      <c r="AC16" s="472">
        <v>754</v>
      </c>
      <c r="AD16" s="472">
        <v>58</v>
      </c>
      <c r="AE16" s="472">
        <v>225</v>
      </c>
      <c r="AF16" s="472">
        <v>0</v>
      </c>
      <c r="AG16" s="472">
        <v>0</v>
      </c>
      <c r="AH16" s="472">
        <v>21</v>
      </c>
      <c r="AI16" s="472">
        <v>0</v>
      </c>
      <c r="AJ16" s="473">
        <v>0</v>
      </c>
      <c r="AK16" s="452">
        <f t="shared" si="2"/>
        <v>13784</v>
      </c>
      <c r="AL16" s="464">
        <v>55</v>
      </c>
      <c r="AM16" s="447">
        <v>4886</v>
      </c>
      <c r="AN16" s="447">
        <v>202</v>
      </c>
      <c r="AO16" s="447">
        <v>22</v>
      </c>
      <c r="AP16" s="447">
        <v>100</v>
      </c>
      <c r="AQ16" s="447">
        <v>75</v>
      </c>
      <c r="AR16" s="447">
        <v>0</v>
      </c>
      <c r="AS16" s="447">
        <v>0</v>
      </c>
      <c r="AT16" s="447">
        <v>0</v>
      </c>
      <c r="AU16" s="451">
        <v>0</v>
      </c>
      <c r="AV16" s="452">
        <f t="shared" si="3"/>
        <v>5340</v>
      </c>
    </row>
    <row r="17" spans="2:48" ht="16.5" customHeight="1" thickBot="1" x14ac:dyDescent="0.4">
      <c r="B17" s="792"/>
      <c r="C17" s="58" t="s">
        <v>10</v>
      </c>
      <c r="D17" s="45">
        <f>SUM(D5:D16)</f>
        <v>722754</v>
      </c>
      <c r="E17" s="178">
        <f>D17/'Dades generals - 2020'!$C$16</f>
        <v>0.2116515936815577</v>
      </c>
      <c r="F17" s="28">
        <f t="shared" ref="F17:R17" si="4">SUM(F5:F16)</f>
        <v>0</v>
      </c>
      <c r="G17" s="178">
        <f>F17/'Dades generals - 2020'!$D$16</f>
        <v>0</v>
      </c>
      <c r="H17" s="29">
        <f t="shared" si="4"/>
        <v>126091</v>
      </c>
      <c r="I17" s="324">
        <f>H17/'Dades generals - 2020'!$E$16</f>
        <v>0.20144938881868102</v>
      </c>
      <c r="J17" s="45">
        <f t="shared" si="4"/>
        <v>10292</v>
      </c>
      <c r="K17" s="324">
        <f>J17/'Dades generals - 2020'!$F$16</f>
        <v>0.51791465378421897</v>
      </c>
      <c r="L17" s="45">
        <f>SUM(L5:L16)</f>
        <v>0</v>
      </c>
      <c r="M17" s="324">
        <f>L17/'Dades generals - 2020'!$G$16</f>
        <v>0</v>
      </c>
      <c r="N17" s="40">
        <f t="shared" si="4"/>
        <v>156462</v>
      </c>
      <c r="O17" s="327">
        <f>N17/'Dades generals - 2020'!$H$16</f>
        <v>0.17535746868016219</v>
      </c>
      <c r="P17" s="40">
        <f t="shared" si="4"/>
        <v>70118</v>
      </c>
      <c r="Q17" s="327">
        <f>P17/'Dades generals - 2020'!$I$16</f>
        <v>0.15876660281404395</v>
      </c>
      <c r="R17" s="28">
        <f t="shared" si="4"/>
        <v>103246</v>
      </c>
      <c r="S17" s="327">
        <f>R17/'Dades generals - 2020'!$J$16</f>
        <v>0.29099036382955334</v>
      </c>
      <c r="T17" s="28">
        <f>SUM(T5:T16)</f>
        <v>8223</v>
      </c>
      <c r="U17" s="327">
        <f>T17/'Dades generals - 2020'!K16</f>
        <v>0.16900974226168455</v>
      </c>
      <c r="V17" s="29">
        <f>N17+P17+R17+T17</f>
        <v>338049</v>
      </c>
      <c r="W17" s="327">
        <f>V17/'Dades generals - 2020'!$L$16</f>
        <v>0.19457726158962696</v>
      </c>
      <c r="X17" s="304">
        <f>D17+F17+H17+J17+V17+L17</f>
        <v>1197186</v>
      </c>
      <c r="Y17" s="324">
        <f>X17/'Dades generals - 2020'!$M$16</f>
        <v>0.19725191845880718</v>
      </c>
      <c r="AA17" s="459">
        <f>SUM(AA5:AA16)</f>
        <v>7355</v>
      </c>
      <c r="AB17" s="459">
        <f t="shared" ref="AB17:AJ17" si="5">SUM(AB5:AB16)</f>
        <v>134428</v>
      </c>
      <c r="AC17" s="459">
        <f t="shared" si="5"/>
        <v>8889</v>
      </c>
      <c r="AD17" s="459">
        <f t="shared" si="5"/>
        <v>815</v>
      </c>
      <c r="AE17" s="459">
        <f t="shared" si="5"/>
        <v>4525</v>
      </c>
      <c r="AF17" s="459">
        <f t="shared" si="5"/>
        <v>160</v>
      </c>
      <c r="AG17" s="459">
        <f t="shared" si="5"/>
        <v>0</v>
      </c>
      <c r="AH17" s="459">
        <f t="shared" si="5"/>
        <v>290</v>
      </c>
      <c r="AI17" s="459">
        <f t="shared" si="5"/>
        <v>0</v>
      </c>
      <c r="AJ17" s="459">
        <f t="shared" si="5"/>
        <v>0</v>
      </c>
      <c r="AK17" s="460">
        <f>SUM(AK5:AK16)</f>
        <v>156462</v>
      </c>
      <c r="AL17" s="465">
        <f>SUM(AL5:AL16)</f>
        <v>520</v>
      </c>
      <c r="AM17" s="465">
        <f t="shared" ref="AM17:AU17" si="6">SUM(AM5:AM16)</f>
        <v>64480</v>
      </c>
      <c r="AN17" s="465">
        <f t="shared" si="6"/>
        <v>2825</v>
      </c>
      <c r="AO17" s="465">
        <f t="shared" si="6"/>
        <v>120</v>
      </c>
      <c r="AP17" s="465">
        <f t="shared" si="6"/>
        <v>1488</v>
      </c>
      <c r="AQ17" s="465">
        <f t="shared" si="6"/>
        <v>685</v>
      </c>
      <c r="AR17" s="465">
        <f t="shared" si="6"/>
        <v>0</v>
      </c>
      <c r="AS17" s="465">
        <f t="shared" si="6"/>
        <v>0</v>
      </c>
      <c r="AT17" s="465">
        <f t="shared" si="6"/>
        <v>0</v>
      </c>
      <c r="AU17" s="465">
        <f t="shared" si="6"/>
        <v>0</v>
      </c>
      <c r="AV17" s="460">
        <f>SUM(AV5:AV16)</f>
        <v>70118</v>
      </c>
    </row>
    <row r="18" spans="2:48" ht="16.5" customHeight="1" thickBot="1" x14ac:dyDescent="0.4">
      <c r="B18" s="785" t="s">
        <v>32</v>
      </c>
      <c r="C18" s="56" t="s">
        <v>143</v>
      </c>
      <c r="D18" s="549">
        <v>66476</v>
      </c>
      <c r="E18" s="166">
        <f>D18/'Dades generals - 2020'!$C$4</f>
        <v>0.14276295585206566</v>
      </c>
      <c r="F18" s="550">
        <v>0</v>
      </c>
      <c r="G18" s="166">
        <f>F18/'Dades generals - 2020'!$D$4</f>
        <v>0</v>
      </c>
      <c r="H18" s="551">
        <v>17861</v>
      </c>
      <c r="I18" s="179">
        <f>H18/'Dades generals - 2020'!$E$4</f>
        <v>0.16641975308641976</v>
      </c>
      <c r="J18" s="580">
        <v>706</v>
      </c>
      <c r="K18" s="175">
        <f>J18/'Dades generals - 2020'!$F$4</f>
        <v>0.27385570209464699</v>
      </c>
      <c r="L18" s="579">
        <v>418</v>
      </c>
      <c r="M18" s="179">
        <f>L18/'Dades generals - 2020'!$G$4</f>
        <v>1.3847937717409308E-2</v>
      </c>
      <c r="N18" s="55">
        <v>19252</v>
      </c>
      <c r="O18" s="218">
        <f>N18/'Dades generals - 2020'!$H$4</f>
        <v>0.16156292746787959</v>
      </c>
      <c r="P18" s="55">
        <v>9441</v>
      </c>
      <c r="Q18" s="218">
        <f>P18/'Dades generals - 2020'!$I$4</f>
        <v>0.12000610135882346</v>
      </c>
      <c r="R18" s="555">
        <v>3699</v>
      </c>
      <c r="S18" s="218">
        <f>R18/'Dades generals - 2020'!$J$4</f>
        <v>0.11054330285099516</v>
      </c>
      <c r="T18" s="555">
        <v>0</v>
      </c>
      <c r="U18" s="656" t="e">
        <f>T18/'Dades generals - 2020'!K4</f>
        <v>#DIV/0!</v>
      </c>
      <c r="V18" s="24">
        <f>N18+P18+R18+T18</f>
        <v>32392</v>
      </c>
      <c r="W18" s="218">
        <f>V18/'Dades generals - 2020'!$L$4</f>
        <v>0.14004686675832489</v>
      </c>
      <c r="X18" s="365">
        <f>D18+F18+H18+J18+V18+L18</f>
        <v>117853</v>
      </c>
      <c r="Y18" s="368">
        <f>X18/'Dades generals - 2020'!$M$4</f>
        <v>0.13962136738973333</v>
      </c>
      <c r="AA18" s="454">
        <v>85</v>
      </c>
      <c r="AB18" s="455">
        <v>9070</v>
      </c>
      <c r="AC18" s="455">
        <v>9342</v>
      </c>
      <c r="AD18" s="455">
        <v>154</v>
      </c>
      <c r="AE18" s="455">
        <v>0</v>
      </c>
      <c r="AF18" s="455">
        <v>30</v>
      </c>
      <c r="AG18" s="455">
        <v>0</v>
      </c>
      <c r="AH18" s="455">
        <v>571</v>
      </c>
      <c r="AI18" s="455">
        <v>0</v>
      </c>
      <c r="AJ18" s="469">
        <v>0</v>
      </c>
      <c r="AK18" s="461">
        <f>SUM(AA18:AJ18)</f>
        <v>19252</v>
      </c>
      <c r="AL18" s="467">
        <v>20</v>
      </c>
      <c r="AM18" s="455">
        <v>2880</v>
      </c>
      <c r="AN18" s="455">
        <v>5643</v>
      </c>
      <c r="AO18" s="455">
        <v>47</v>
      </c>
      <c r="AP18" s="455">
        <v>0</v>
      </c>
      <c r="AQ18" s="455">
        <v>320</v>
      </c>
      <c r="AR18" s="455">
        <v>0</v>
      </c>
      <c r="AS18" s="455">
        <v>531</v>
      </c>
      <c r="AT18" s="455">
        <v>0</v>
      </c>
      <c r="AU18" s="456">
        <v>0</v>
      </c>
      <c r="AV18" s="452">
        <f>SUM(AL18:AU18)</f>
        <v>9441</v>
      </c>
    </row>
    <row r="19" spans="2:48" ht="16.5" customHeight="1" thickBot="1" x14ac:dyDescent="0.4">
      <c r="B19" s="786"/>
      <c r="C19" s="56" t="s">
        <v>144</v>
      </c>
      <c r="D19" s="549">
        <v>66843</v>
      </c>
      <c r="E19" s="176">
        <f>D19/'Dades generals - 2020'!$C$5</f>
        <v>0.14705765879930302</v>
      </c>
      <c r="F19" s="555">
        <v>0</v>
      </c>
      <c r="G19" s="176">
        <f>F19/'Dades generals - 2020'!$D$5</f>
        <v>0</v>
      </c>
      <c r="H19" s="551">
        <v>17459</v>
      </c>
      <c r="I19" s="322">
        <f>H19/'Dades generals - 2020'!$E$5</f>
        <v>0.15722596448254747</v>
      </c>
      <c r="J19" s="580">
        <v>808</v>
      </c>
      <c r="K19" s="573">
        <f>J19/'Dades generals - 2020'!$F$5</f>
        <v>0.28642325416518966</v>
      </c>
      <c r="L19" s="579">
        <v>436</v>
      </c>
      <c r="M19" s="322">
        <f>L19/'Dades generals - 2020'!$G$5</f>
        <v>1.2529095663668496E-2</v>
      </c>
      <c r="N19" s="266">
        <v>19688</v>
      </c>
      <c r="O19" s="325">
        <f>N19/'Dades generals - 2020'!$H$5</f>
        <v>0.15657457333269711</v>
      </c>
      <c r="P19" s="266">
        <v>12282</v>
      </c>
      <c r="Q19" s="325">
        <f>P19/'Dades generals - 2020'!$I$5</f>
        <v>0.11811546118115461</v>
      </c>
      <c r="R19" s="555">
        <v>4235</v>
      </c>
      <c r="S19" s="325">
        <f>R19/'Dades generals - 2020'!$J$5</f>
        <v>0.12106572139161259</v>
      </c>
      <c r="T19" s="555">
        <v>0</v>
      </c>
      <c r="U19" s="656" t="e">
        <f>T19/'Dades generals - 2020'!K5</f>
        <v>#DIV/0!</v>
      </c>
      <c r="V19" s="24">
        <f t="shared" ref="V19:V29" si="7">N19+P19+R19+T19</f>
        <v>36205</v>
      </c>
      <c r="W19" s="325">
        <f>V19/'Dades generals - 2020'!$L$5</f>
        <v>0.13677438365582947</v>
      </c>
      <c r="X19" s="365">
        <f t="shared" ref="X19:X82" si="8">D19+F19+H19+J19+V19+L19</f>
        <v>121751</v>
      </c>
      <c r="Y19" s="369">
        <f>X19/'Dades generals - 2020'!$M$5</f>
        <v>0.13907406561272045</v>
      </c>
      <c r="AA19" s="457">
        <v>85</v>
      </c>
      <c r="AB19" s="446">
        <v>9047</v>
      </c>
      <c r="AC19" s="446">
        <v>9883</v>
      </c>
      <c r="AD19" s="446">
        <v>9</v>
      </c>
      <c r="AE19" s="446">
        <v>0</v>
      </c>
      <c r="AF19" s="446">
        <v>68</v>
      </c>
      <c r="AG19" s="446">
        <v>0</v>
      </c>
      <c r="AH19" s="446">
        <v>596</v>
      </c>
      <c r="AI19" s="446">
        <v>0</v>
      </c>
      <c r="AJ19" s="470">
        <v>0</v>
      </c>
      <c r="AK19" s="461">
        <f t="shared" ref="AK19:AK29" si="9">SUM(AA19:AJ19)</f>
        <v>19688</v>
      </c>
      <c r="AL19" s="463">
        <v>39</v>
      </c>
      <c r="AM19" s="446">
        <v>3555</v>
      </c>
      <c r="AN19" s="446">
        <v>7683</v>
      </c>
      <c r="AO19" s="446">
        <v>59</v>
      </c>
      <c r="AP19" s="446">
        <v>0</v>
      </c>
      <c r="AQ19" s="446">
        <v>325</v>
      </c>
      <c r="AR19" s="446">
        <v>0</v>
      </c>
      <c r="AS19" s="446">
        <v>621</v>
      </c>
      <c r="AT19" s="446">
        <v>0</v>
      </c>
      <c r="AU19" s="450">
        <v>0</v>
      </c>
      <c r="AV19" s="452">
        <f t="shared" ref="AV19:AV29" si="10">SUM(AL19:AU19)</f>
        <v>12282</v>
      </c>
    </row>
    <row r="20" spans="2:48" ht="16.5" customHeight="1" thickBot="1" x14ac:dyDescent="0.4">
      <c r="B20" s="786"/>
      <c r="C20" s="56" t="s">
        <v>145</v>
      </c>
      <c r="D20" s="549">
        <v>34794</v>
      </c>
      <c r="E20" s="176">
        <f>D20/'Dades generals - 2020'!$C$6</f>
        <v>0.1467215983604829</v>
      </c>
      <c r="F20" s="555">
        <v>0</v>
      </c>
      <c r="G20" s="176">
        <f>F20/'Dades generals - 2020'!$D$6</f>
        <v>0</v>
      </c>
      <c r="H20" s="551">
        <v>7798</v>
      </c>
      <c r="I20" s="322">
        <f>H20/'Dades generals - 2020'!$E$6</f>
        <v>0.16054847542772435</v>
      </c>
      <c r="J20" s="580">
        <v>436</v>
      </c>
      <c r="K20" s="573">
        <f>J20/'Dades generals - 2020'!$F$6</f>
        <v>0.34357762017336485</v>
      </c>
      <c r="L20" s="579">
        <v>237</v>
      </c>
      <c r="M20" s="322">
        <f>L20/'Dades generals - 2020'!$G$6</f>
        <v>1.373355739699832E-2</v>
      </c>
      <c r="N20" s="266">
        <v>11393</v>
      </c>
      <c r="O20" s="325">
        <f>N20/'Dades generals - 2020'!$H$6</f>
        <v>0.15327180756605499</v>
      </c>
      <c r="P20" s="266">
        <v>5720</v>
      </c>
      <c r="Q20" s="325">
        <f>P20/'Dades generals - 2020'!$I$6</f>
        <v>0.12250492589737</v>
      </c>
      <c r="R20" s="555">
        <v>2550</v>
      </c>
      <c r="S20" s="325">
        <f>R20/'Dades generals - 2020'!$J$6</f>
        <v>0.12117468161946399</v>
      </c>
      <c r="T20" s="555">
        <v>0</v>
      </c>
      <c r="U20" s="656" t="e">
        <f>T20/'Dades generals - 2020'!K6</f>
        <v>#DIV/0!</v>
      </c>
      <c r="V20" s="24">
        <f t="shared" si="7"/>
        <v>19663</v>
      </c>
      <c r="W20" s="325">
        <f>V20/'Dades generals - 2020'!$L$6</f>
        <v>0.13840555227074358</v>
      </c>
      <c r="X20" s="365">
        <f t="shared" si="8"/>
        <v>62928</v>
      </c>
      <c r="Y20" s="369">
        <f>X20/'Dades generals - 2020'!$M$6</f>
        <v>0.13994106854950797</v>
      </c>
      <c r="AA20" s="457">
        <v>43</v>
      </c>
      <c r="AB20" s="446">
        <v>5371</v>
      </c>
      <c r="AC20" s="446">
        <v>5605</v>
      </c>
      <c r="AD20" s="446">
        <v>0</v>
      </c>
      <c r="AE20" s="446">
        <v>0</v>
      </c>
      <c r="AF20" s="446">
        <v>33</v>
      </c>
      <c r="AG20" s="446">
        <v>0</v>
      </c>
      <c r="AH20" s="446">
        <v>341</v>
      </c>
      <c r="AI20" s="446">
        <v>0</v>
      </c>
      <c r="AJ20" s="470">
        <v>0</v>
      </c>
      <c r="AK20" s="461">
        <f t="shared" si="9"/>
        <v>11393</v>
      </c>
      <c r="AL20" s="463">
        <v>21</v>
      </c>
      <c r="AM20" s="446">
        <v>1882</v>
      </c>
      <c r="AN20" s="446">
        <v>3407</v>
      </c>
      <c r="AO20" s="446">
        <v>16</v>
      </c>
      <c r="AP20" s="446">
        <v>0</v>
      </c>
      <c r="AQ20" s="446">
        <v>112</v>
      </c>
      <c r="AR20" s="446">
        <v>0</v>
      </c>
      <c r="AS20" s="446">
        <v>282</v>
      </c>
      <c r="AT20" s="446">
        <v>0</v>
      </c>
      <c r="AU20" s="450">
        <v>0</v>
      </c>
      <c r="AV20" s="452">
        <f t="shared" si="10"/>
        <v>5720</v>
      </c>
    </row>
    <row r="21" spans="2:48" ht="16.5" customHeight="1" thickBot="1" x14ac:dyDescent="0.4">
      <c r="B21" s="786"/>
      <c r="C21" s="56" t="s">
        <v>15</v>
      </c>
      <c r="D21" s="549">
        <v>5678</v>
      </c>
      <c r="E21" s="176">
        <f>D21/'Dades generals - 2020'!$C$7</f>
        <v>0.12505506122808563</v>
      </c>
      <c r="F21" s="555">
        <v>0</v>
      </c>
      <c r="G21" s="176">
        <f>F21/'Dades generals - 2020'!$D$7</f>
        <v>0</v>
      </c>
      <c r="H21" s="551">
        <v>631</v>
      </c>
      <c r="I21" s="322">
        <f>H21/'Dades generals - 2020'!$E$7</f>
        <v>0.1428894927536232</v>
      </c>
      <c r="J21" s="580">
        <v>34</v>
      </c>
      <c r="K21" s="573">
        <f>J21/'Dades generals - 2020'!$F$7</f>
        <v>0.11764705882352941</v>
      </c>
      <c r="L21" s="579">
        <v>77</v>
      </c>
      <c r="M21" s="322">
        <f>L21/'Dades generals - 2020'!$G$7</f>
        <v>2.5598404255319149E-2</v>
      </c>
      <c r="N21" s="266">
        <v>2349</v>
      </c>
      <c r="O21" s="325">
        <f>N21/'Dades generals - 2020'!$H$7</f>
        <v>0.10841371671205058</v>
      </c>
      <c r="P21" s="266">
        <v>197</v>
      </c>
      <c r="Q21" s="325">
        <f>P21/'Dades generals - 2020'!$I$7</f>
        <v>8.3687340696686485E-2</v>
      </c>
      <c r="R21" s="555">
        <v>780</v>
      </c>
      <c r="S21" s="325">
        <f>R21/'Dades generals - 2020'!$J$7</f>
        <v>9.2067988668555242E-2</v>
      </c>
      <c r="T21" s="555">
        <v>127</v>
      </c>
      <c r="U21" s="175">
        <f>T21/'Dades generals - 2020'!K7</f>
        <v>6.8574514038876891E-2</v>
      </c>
      <c r="V21" s="24">
        <f t="shared" si="7"/>
        <v>3453</v>
      </c>
      <c r="W21" s="325">
        <f>V21/'Dades generals - 2020'!$L$7</f>
        <v>0.10053865191439802</v>
      </c>
      <c r="X21" s="365">
        <f t="shared" si="8"/>
        <v>9873</v>
      </c>
      <c r="Y21" s="369">
        <f>X21/'Dades generals - 2020'!$M$7</f>
        <v>0.11275954224628247</v>
      </c>
      <c r="AA21" s="457">
        <v>0</v>
      </c>
      <c r="AB21" s="446">
        <v>962</v>
      </c>
      <c r="AC21" s="446">
        <v>1305</v>
      </c>
      <c r="AD21" s="446">
        <v>0</v>
      </c>
      <c r="AE21" s="446">
        <v>0</v>
      </c>
      <c r="AF21" s="446">
        <v>0</v>
      </c>
      <c r="AG21" s="446">
        <v>0</v>
      </c>
      <c r="AH21" s="446">
        <v>82</v>
      </c>
      <c r="AI21" s="446">
        <v>0</v>
      </c>
      <c r="AJ21" s="470">
        <v>0</v>
      </c>
      <c r="AK21" s="461">
        <f t="shared" si="9"/>
        <v>2349</v>
      </c>
      <c r="AL21" s="463">
        <v>0</v>
      </c>
      <c r="AM21" s="446">
        <v>66</v>
      </c>
      <c r="AN21" s="446">
        <v>131</v>
      </c>
      <c r="AO21" s="446">
        <v>0</v>
      </c>
      <c r="AP21" s="446">
        <v>0</v>
      </c>
      <c r="AQ21" s="446">
        <v>0</v>
      </c>
      <c r="AR21" s="446">
        <v>0</v>
      </c>
      <c r="AS21" s="446">
        <v>0</v>
      </c>
      <c r="AT21" s="446">
        <v>0</v>
      </c>
      <c r="AU21" s="450">
        <v>0</v>
      </c>
      <c r="AV21" s="452">
        <f t="shared" si="10"/>
        <v>197</v>
      </c>
    </row>
    <row r="22" spans="2:48" ht="16.5" customHeight="1" thickBot="1" x14ac:dyDescent="0.4">
      <c r="B22" s="786"/>
      <c r="C22" s="56" t="s">
        <v>146</v>
      </c>
      <c r="D22" s="549">
        <v>14026</v>
      </c>
      <c r="E22" s="176">
        <f>D22/'Dades generals - 2020'!$C$8</f>
        <v>0.13696864349677257</v>
      </c>
      <c r="F22" s="555">
        <v>0</v>
      </c>
      <c r="G22" s="176">
        <f>F22/'Dades generals - 2020'!$D$8</f>
        <v>0</v>
      </c>
      <c r="H22" s="551">
        <v>1944</v>
      </c>
      <c r="I22" s="322">
        <f>H22/'Dades generals - 2020'!$E$8</f>
        <v>0.13132473147335</v>
      </c>
      <c r="J22" s="580">
        <v>182</v>
      </c>
      <c r="K22" s="573">
        <f>J22/'Dades generals - 2020'!$F$8</f>
        <v>0.27534039334341909</v>
      </c>
      <c r="L22" s="579">
        <v>127</v>
      </c>
      <c r="M22" s="322">
        <f>L22/'Dades generals - 2020'!$G$8</f>
        <v>2.3086711506998727E-2</v>
      </c>
      <c r="N22" s="266">
        <v>5081</v>
      </c>
      <c r="O22" s="325">
        <f>N22/'Dades generals - 2020'!$H$8</f>
        <v>0.13817202839039514</v>
      </c>
      <c r="P22" s="266">
        <v>450</v>
      </c>
      <c r="Q22" s="325">
        <f>P22/'Dades generals - 2020'!$I$8</f>
        <v>9.0872374798061387E-2</v>
      </c>
      <c r="R22" s="555">
        <v>1796</v>
      </c>
      <c r="S22" s="325">
        <f>R22/'Dades generals - 2020'!$J$8</f>
        <v>0.10949216606718283</v>
      </c>
      <c r="T22" s="555">
        <v>265</v>
      </c>
      <c r="U22" s="175">
        <f>T22/'Dades generals - 2020'!K8</f>
        <v>5.1737602499023816E-2</v>
      </c>
      <c r="V22" s="24">
        <f t="shared" si="7"/>
        <v>7592</v>
      </c>
      <c r="W22" s="325">
        <f>V22/'Dades generals - 2020'!$L$8</f>
        <v>0.12003162055335968</v>
      </c>
      <c r="X22" s="365">
        <f t="shared" si="8"/>
        <v>23871</v>
      </c>
      <c r="Y22" s="369">
        <f>X22/'Dades generals - 2020'!$M$8</f>
        <v>0.1277138729869991</v>
      </c>
      <c r="AA22" s="457">
        <v>7</v>
      </c>
      <c r="AB22" s="446">
        <v>2159</v>
      </c>
      <c r="AC22" s="446">
        <v>2757</v>
      </c>
      <c r="AD22" s="446">
        <v>2</v>
      </c>
      <c r="AE22" s="446">
        <v>0</v>
      </c>
      <c r="AF22" s="446">
        <v>0</v>
      </c>
      <c r="AG22" s="446">
        <v>0</v>
      </c>
      <c r="AH22" s="446">
        <v>156</v>
      </c>
      <c r="AI22" s="446">
        <v>0</v>
      </c>
      <c r="AJ22" s="470">
        <v>0</v>
      </c>
      <c r="AK22" s="461">
        <f t="shared" si="9"/>
        <v>5081</v>
      </c>
      <c r="AL22" s="463">
        <v>0</v>
      </c>
      <c r="AM22" s="446">
        <v>119</v>
      </c>
      <c r="AN22" s="446">
        <v>314</v>
      </c>
      <c r="AO22" s="446">
        <v>0</v>
      </c>
      <c r="AP22" s="446">
        <v>0</v>
      </c>
      <c r="AQ22" s="446">
        <v>17</v>
      </c>
      <c r="AR22" s="446">
        <v>0</v>
      </c>
      <c r="AS22" s="446">
        <v>0</v>
      </c>
      <c r="AT22" s="446">
        <v>0</v>
      </c>
      <c r="AU22" s="450">
        <v>0</v>
      </c>
      <c r="AV22" s="452">
        <f t="shared" si="10"/>
        <v>450</v>
      </c>
    </row>
    <row r="23" spans="2:48" ht="16.5" customHeight="1" thickBot="1" x14ac:dyDescent="0.4">
      <c r="B23" s="786"/>
      <c r="C23" s="56" t="s">
        <v>152</v>
      </c>
      <c r="D23" s="549">
        <v>31998</v>
      </c>
      <c r="E23" s="176">
        <f>D23/'Dades generals - 2020'!$C$9</f>
        <v>0.13326392070301113</v>
      </c>
      <c r="F23" s="555">
        <v>0</v>
      </c>
      <c r="G23" s="176">
        <f>F23/'Dades generals - 2020'!$D$9</f>
        <v>0</v>
      </c>
      <c r="H23" s="551">
        <v>6129</v>
      </c>
      <c r="I23" s="322">
        <f>H23/'Dades generals - 2020'!$E$9</f>
        <v>0.14607812760683556</v>
      </c>
      <c r="J23" s="580">
        <v>472</v>
      </c>
      <c r="K23" s="573">
        <f>J23/'Dades generals - 2020'!$F$9</f>
        <v>0.33835125448028674</v>
      </c>
      <c r="L23" s="579">
        <v>283</v>
      </c>
      <c r="M23" s="322">
        <f>L23/'Dades generals - 2020'!$G$9</f>
        <v>2.5903890160183067E-2</v>
      </c>
      <c r="N23" s="266">
        <v>9681</v>
      </c>
      <c r="O23" s="325">
        <f>N23/'Dades generals - 2020'!$H$9</f>
        <v>0.16218253702338672</v>
      </c>
      <c r="P23" s="266">
        <v>1076</v>
      </c>
      <c r="Q23" s="325">
        <f>P23/'Dades generals - 2020'!$I$9</f>
        <v>9.2966994988767926E-2</v>
      </c>
      <c r="R23" s="555">
        <v>2850</v>
      </c>
      <c r="S23" s="325">
        <f>R23/'Dades generals - 2020'!$J$9</f>
        <v>0.10310397221619275</v>
      </c>
      <c r="T23" s="555">
        <v>370</v>
      </c>
      <c r="U23" s="175">
        <f>T23/'Dades generals - 2020'!K9</f>
        <v>6.2573989514628781E-2</v>
      </c>
      <c r="V23" s="24">
        <f t="shared" si="7"/>
        <v>13977</v>
      </c>
      <c r="W23" s="325">
        <f>V23/'Dades generals - 2020'!$L$9</f>
        <v>0.1333416013966667</v>
      </c>
      <c r="X23" s="365">
        <f t="shared" si="8"/>
        <v>52859</v>
      </c>
      <c r="Y23" s="369">
        <f>X23/'Dades generals - 2020'!$M$9</f>
        <v>0.13200361605849623</v>
      </c>
      <c r="AA23" s="457">
        <v>30</v>
      </c>
      <c r="AB23" s="446">
        <v>4151</v>
      </c>
      <c r="AC23" s="446">
        <v>5304</v>
      </c>
      <c r="AD23" s="446">
        <v>4</v>
      </c>
      <c r="AE23" s="446">
        <v>0</v>
      </c>
      <c r="AF23" s="446">
        <v>0</v>
      </c>
      <c r="AG23" s="446">
        <v>8</v>
      </c>
      <c r="AH23" s="446">
        <v>184</v>
      </c>
      <c r="AI23" s="446">
        <v>0</v>
      </c>
      <c r="AJ23" s="470">
        <v>0</v>
      </c>
      <c r="AK23" s="461">
        <f t="shared" si="9"/>
        <v>9681</v>
      </c>
      <c r="AL23" s="463">
        <v>2</v>
      </c>
      <c r="AM23" s="446">
        <v>389</v>
      </c>
      <c r="AN23" s="446">
        <v>598</v>
      </c>
      <c r="AO23" s="446">
        <v>18</v>
      </c>
      <c r="AP23" s="446">
        <v>0</v>
      </c>
      <c r="AQ23" s="446">
        <v>43</v>
      </c>
      <c r="AR23" s="446">
        <v>0</v>
      </c>
      <c r="AS23" s="446">
        <v>26</v>
      </c>
      <c r="AT23" s="446">
        <v>0</v>
      </c>
      <c r="AU23" s="450">
        <v>0</v>
      </c>
      <c r="AV23" s="452">
        <f t="shared" si="10"/>
        <v>1076</v>
      </c>
    </row>
    <row r="24" spans="2:48" ht="16.5" customHeight="1" thickBot="1" x14ac:dyDescent="0.4">
      <c r="B24" s="786"/>
      <c r="C24" s="56" t="s">
        <v>147</v>
      </c>
      <c r="D24" s="549">
        <v>42986</v>
      </c>
      <c r="E24" s="176">
        <f>D24/'Dades generals - 2020'!$C$10</f>
        <v>0.12992359213676041</v>
      </c>
      <c r="F24" s="555">
        <v>0</v>
      </c>
      <c r="G24" s="176">
        <f>F24/'Dades generals - 2020'!$D$10</f>
        <v>0</v>
      </c>
      <c r="H24" s="551">
        <v>7792</v>
      </c>
      <c r="I24" s="322">
        <f>H24/'Dades generals - 2020'!$E$10</f>
        <v>0.14281001429566365</v>
      </c>
      <c r="J24" s="580">
        <v>533</v>
      </c>
      <c r="K24" s="573">
        <f>J24/'Dades generals - 2020'!$F$10</f>
        <v>0.29447513812154696</v>
      </c>
      <c r="L24" s="579">
        <v>272</v>
      </c>
      <c r="M24" s="322">
        <f>L24/'Dades generals - 2020'!$G$10</f>
        <v>1.6809838699709537E-2</v>
      </c>
      <c r="N24" s="266">
        <v>11495</v>
      </c>
      <c r="O24" s="325">
        <f>N24/'Dades generals - 2020'!$H$10</f>
        <v>0.16060750013971944</v>
      </c>
      <c r="P24" s="266">
        <v>1698</v>
      </c>
      <c r="Q24" s="325">
        <f>P24/'Dades generals - 2020'!$I$10</f>
        <v>0.10712257901709671</v>
      </c>
      <c r="R24" s="555">
        <v>3734</v>
      </c>
      <c r="S24" s="325">
        <f>R24/'Dades generals - 2020'!$J$10</f>
        <v>0.10230977888593583</v>
      </c>
      <c r="T24" s="555">
        <v>522</v>
      </c>
      <c r="U24" s="175">
        <f>T24/'Dades generals - 2020'!K10</f>
        <v>9.0593543908365146E-2</v>
      </c>
      <c r="V24" s="24">
        <f t="shared" si="7"/>
        <v>17449</v>
      </c>
      <c r="W24" s="325">
        <f>V24/'Dades generals - 2020'!$L$10</f>
        <v>0.13455221233478817</v>
      </c>
      <c r="X24" s="365">
        <f t="shared" si="8"/>
        <v>69032</v>
      </c>
      <c r="Y24" s="369">
        <f>X24/'Dades generals - 2020'!$M$10</f>
        <v>0.12878335621753925</v>
      </c>
      <c r="AA24" s="457">
        <v>36</v>
      </c>
      <c r="AB24" s="446">
        <v>5037</v>
      </c>
      <c r="AC24" s="446">
        <v>6126</v>
      </c>
      <c r="AD24" s="446">
        <v>16</v>
      </c>
      <c r="AE24" s="446">
        <v>0</v>
      </c>
      <c r="AF24" s="446">
        <v>0</v>
      </c>
      <c r="AG24" s="446">
        <v>0</v>
      </c>
      <c r="AH24" s="446">
        <v>280</v>
      </c>
      <c r="AI24" s="446">
        <v>0</v>
      </c>
      <c r="AJ24" s="470">
        <v>0</v>
      </c>
      <c r="AK24" s="461">
        <f t="shared" si="9"/>
        <v>11495</v>
      </c>
      <c r="AL24" s="463">
        <v>14</v>
      </c>
      <c r="AM24" s="446">
        <v>723</v>
      </c>
      <c r="AN24" s="446">
        <v>878</v>
      </c>
      <c r="AO24" s="446">
        <v>23</v>
      </c>
      <c r="AP24" s="446">
        <v>0</v>
      </c>
      <c r="AQ24" s="446">
        <v>0</v>
      </c>
      <c r="AR24" s="446">
        <v>0</v>
      </c>
      <c r="AS24" s="446">
        <v>60</v>
      </c>
      <c r="AT24" s="446">
        <v>0</v>
      </c>
      <c r="AU24" s="450">
        <v>0</v>
      </c>
      <c r="AV24" s="452">
        <f t="shared" si="10"/>
        <v>1698</v>
      </c>
    </row>
    <row r="25" spans="2:48" ht="16.5" customHeight="1" thickBot="1" x14ac:dyDescent="0.4">
      <c r="B25" s="786"/>
      <c r="C25" s="56" t="s">
        <v>148</v>
      </c>
      <c r="D25" s="549">
        <v>32471</v>
      </c>
      <c r="E25" s="176">
        <f>D25/'Dades generals - 2020'!$C$11</f>
        <v>0.1231664991370645</v>
      </c>
      <c r="F25" s="555">
        <v>0</v>
      </c>
      <c r="G25" s="176">
        <f>F25/'Dades generals - 2020'!$D$11</f>
        <v>0</v>
      </c>
      <c r="H25" s="551">
        <v>5741</v>
      </c>
      <c r="I25" s="322">
        <f>H25/'Dades generals - 2020'!$E$11</f>
        <v>0.14247425238863382</v>
      </c>
      <c r="J25" s="580">
        <v>243</v>
      </c>
      <c r="K25" s="573">
        <f>J25/'Dades generals - 2020'!$F$11</f>
        <v>0.52941176470588236</v>
      </c>
      <c r="L25" s="579">
        <v>238</v>
      </c>
      <c r="M25" s="322">
        <f>L25/'Dades generals - 2020'!$G$11</f>
        <v>1.7616580310880828E-2</v>
      </c>
      <c r="N25" s="266">
        <v>6975</v>
      </c>
      <c r="O25" s="325">
        <f>N25/'Dades generals - 2020'!$H$11</f>
        <v>0.13128917499576487</v>
      </c>
      <c r="P25" s="266">
        <v>1151</v>
      </c>
      <c r="Q25" s="325">
        <f>P25/'Dades generals - 2020'!$I$11</f>
        <v>0.10254811119030649</v>
      </c>
      <c r="R25" s="555">
        <v>2200</v>
      </c>
      <c r="S25" s="325">
        <f>R25/'Dades generals - 2020'!$J$11</f>
        <v>8.1141887655368269E-2</v>
      </c>
      <c r="T25" s="555">
        <v>352</v>
      </c>
      <c r="U25" s="175">
        <f>T25/'Dades generals - 2020'!K11</f>
        <v>7.5149444918872751E-2</v>
      </c>
      <c r="V25" s="24">
        <f t="shared" si="7"/>
        <v>10678</v>
      </c>
      <c r="W25" s="325">
        <f>V25/'Dades generals - 2020'!$L$11</f>
        <v>0.11105795232350127</v>
      </c>
      <c r="X25" s="365">
        <f t="shared" si="8"/>
        <v>49371</v>
      </c>
      <c r="Y25" s="369">
        <f>X25/'Dades generals - 2020'!$M$11</f>
        <v>0.11852301753442547</v>
      </c>
      <c r="AA25" s="457">
        <v>18</v>
      </c>
      <c r="AB25" s="446">
        <v>3093</v>
      </c>
      <c r="AC25" s="446">
        <v>3695</v>
      </c>
      <c r="AD25" s="446">
        <v>7</v>
      </c>
      <c r="AE25" s="446">
        <v>0</v>
      </c>
      <c r="AF25" s="446">
        <v>1</v>
      </c>
      <c r="AG25" s="446">
        <v>0</v>
      </c>
      <c r="AH25" s="446">
        <v>161</v>
      </c>
      <c r="AI25" s="446">
        <v>0</v>
      </c>
      <c r="AJ25" s="470">
        <v>0</v>
      </c>
      <c r="AK25" s="461">
        <f t="shared" si="9"/>
        <v>6975</v>
      </c>
      <c r="AL25" s="463">
        <v>2</v>
      </c>
      <c r="AM25" s="446">
        <v>608</v>
      </c>
      <c r="AN25" s="446">
        <v>510</v>
      </c>
      <c r="AO25" s="446">
        <v>0</v>
      </c>
      <c r="AP25" s="446">
        <v>0</v>
      </c>
      <c r="AQ25" s="446">
        <v>0</v>
      </c>
      <c r="AR25" s="446">
        <v>0</v>
      </c>
      <c r="AS25" s="446">
        <v>31</v>
      </c>
      <c r="AT25" s="446">
        <v>0</v>
      </c>
      <c r="AU25" s="450">
        <v>0</v>
      </c>
      <c r="AV25" s="452">
        <f t="shared" si="10"/>
        <v>1151</v>
      </c>
    </row>
    <row r="26" spans="2:48" ht="16.5" customHeight="1" thickBot="1" x14ac:dyDescent="0.4">
      <c r="B26" s="786"/>
      <c r="C26" s="56" t="s">
        <v>149</v>
      </c>
      <c r="D26" s="549">
        <v>47451</v>
      </c>
      <c r="E26" s="176">
        <f>D26/'Dades generals - 2020'!$C$12</f>
        <v>0.14193245413838795</v>
      </c>
      <c r="F26" s="555">
        <v>0</v>
      </c>
      <c r="G26" s="176">
        <f>F26/'Dades generals - 2020'!$D$12</f>
        <v>0</v>
      </c>
      <c r="H26" s="551">
        <v>7829</v>
      </c>
      <c r="I26" s="322">
        <f>H26/'Dades generals - 2020'!$E$12</f>
        <v>0.14734722300641787</v>
      </c>
      <c r="J26" s="580">
        <v>585</v>
      </c>
      <c r="K26" s="573">
        <f>J26/'Dades generals - 2020'!$F$12</f>
        <v>0.28860384805130734</v>
      </c>
      <c r="L26" s="579">
        <v>331</v>
      </c>
      <c r="M26" s="322">
        <f>L26/'Dades generals - 2020'!$G$12</f>
        <v>1.5769414006669844E-2</v>
      </c>
      <c r="N26" s="266">
        <v>12276</v>
      </c>
      <c r="O26" s="325">
        <f>N26/'Dades generals - 2020'!$H$12</f>
        <v>0.15773851590106008</v>
      </c>
      <c r="P26" s="266">
        <v>3792</v>
      </c>
      <c r="Q26" s="325">
        <f>P26/'Dades generals - 2020'!$I$12</f>
        <v>0.11866316184754037</v>
      </c>
      <c r="R26" s="555">
        <v>3540</v>
      </c>
      <c r="S26" s="325">
        <f>R26/'Dades generals - 2020'!$J$12</f>
        <v>9.7354380947142619E-2</v>
      </c>
      <c r="T26" s="555">
        <v>587</v>
      </c>
      <c r="U26" s="175">
        <f>T26/'Dades generals - 2020'!K12</f>
        <v>0.10078983516483517</v>
      </c>
      <c r="V26" s="24">
        <f t="shared" si="7"/>
        <v>20195</v>
      </c>
      <c r="W26" s="325">
        <f>V26/'Dades generals - 2020'!$L$12</f>
        <v>0.13289069337421941</v>
      </c>
      <c r="X26" s="365">
        <f t="shared" si="8"/>
        <v>76391</v>
      </c>
      <c r="Y26" s="369">
        <f>X26/'Dades generals - 2020'!$M$12</f>
        <v>0.13491232314954957</v>
      </c>
      <c r="AA26" s="457">
        <v>25</v>
      </c>
      <c r="AB26" s="446">
        <v>5704</v>
      </c>
      <c r="AC26" s="446">
        <v>6128</v>
      </c>
      <c r="AD26" s="446">
        <v>33</v>
      </c>
      <c r="AE26" s="446">
        <v>0</v>
      </c>
      <c r="AF26" s="446">
        <v>29</v>
      </c>
      <c r="AG26" s="446">
        <v>0</v>
      </c>
      <c r="AH26" s="446">
        <v>357</v>
      </c>
      <c r="AI26" s="446">
        <v>0</v>
      </c>
      <c r="AJ26" s="470">
        <v>0</v>
      </c>
      <c r="AK26" s="461">
        <f t="shared" si="9"/>
        <v>12276</v>
      </c>
      <c r="AL26" s="463">
        <v>6</v>
      </c>
      <c r="AM26" s="446">
        <v>1237</v>
      </c>
      <c r="AN26" s="446">
        <v>2342</v>
      </c>
      <c r="AO26" s="446">
        <v>13</v>
      </c>
      <c r="AP26" s="446">
        <v>0</v>
      </c>
      <c r="AQ26" s="446">
        <v>88</v>
      </c>
      <c r="AR26" s="446">
        <v>0</v>
      </c>
      <c r="AS26" s="446">
        <v>106</v>
      </c>
      <c r="AT26" s="446">
        <v>0</v>
      </c>
      <c r="AU26" s="450">
        <v>0</v>
      </c>
      <c r="AV26" s="452">
        <f t="shared" si="10"/>
        <v>3792</v>
      </c>
    </row>
    <row r="27" spans="2:48" ht="16.5" customHeight="1" thickBot="1" x14ac:dyDescent="0.4">
      <c r="B27" s="786"/>
      <c r="C27" s="56" t="s">
        <v>18</v>
      </c>
      <c r="D27" s="549">
        <v>46679</v>
      </c>
      <c r="E27" s="176">
        <f>D27/'Dades generals - 2020'!$C$13</f>
        <v>0.14660351818293169</v>
      </c>
      <c r="F27" s="555">
        <v>0</v>
      </c>
      <c r="G27" s="176">
        <f>F27/'Dades generals - 2020'!$D$13</f>
        <v>0</v>
      </c>
      <c r="H27" s="551">
        <v>8881</v>
      </c>
      <c r="I27" s="322">
        <f>H27/'Dades generals - 2020'!$E$13</f>
        <v>0.15727770202064922</v>
      </c>
      <c r="J27" s="580">
        <v>619</v>
      </c>
      <c r="K27" s="573">
        <f>J27/'Dades generals - 2020'!$F$13</f>
        <v>0.26819757365684577</v>
      </c>
      <c r="L27" s="579">
        <v>315</v>
      </c>
      <c r="M27" s="322">
        <f>L27/'Dades generals - 2020'!$G$13</f>
        <v>1.1444557477110885E-2</v>
      </c>
      <c r="N27" s="266">
        <v>13167</v>
      </c>
      <c r="O27" s="325">
        <f>N27/'Dades generals - 2020'!$H$13</f>
        <v>0.150224189665598</v>
      </c>
      <c r="P27" s="266">
        <v>6246</v>
      </c>
      <c r="Q27" s="325">
        <f>P27/'Dades generals - 2020'!$I$13</f>
        <v>0.12765696533682144</v>
      </c>
      <c r="R27" s="555">
        <v>3828</v>
      </c>
      <c r="S27" s="325">
        <f>R27/'Dades generals - 2020'!$J$13</f>
        <v>9.9235255994815294E-2</v>
      </c>
      <c r="T27" s="555">
        <v>669</v>
      </c>
      <c r="U27" s="175">
        <f>T27/'Dades generals - 2020'!K13</f>
        <v>0.10330450895614576</v>
      </c>
      <c r="V27" s="24">
        <f t="shared" si="7"/>
        <v>23910</v>
      </c>
      <c r="W27" s="325">
        <f>V27/'Dades generals - 2020'!$L$13</f>
        <v>0.13164269826238245</v>
      </c>
      <c r="X27" s="365">
        <f t="shared" si="8"/>
        <v>80404</v>
      </c>
      <c r="Y27" s="369">
        <f>X27/'Dades generals - 2020'!$M$13</f>
        <v>0.13565144038128982</v>
      </c>
      <c r="AA27" s="457">
        <v>47</v>
      </c>
      <c r="AB27" s="446">
        <v>6027</v>
      </c>
      <c r="AC27" s="446">
        <v>6564</v>
      </c>
      <c r="AD27" s="446">
        <v>35</v>
      </c>
      <c r="AE27" s="446">
        <v>0</v>
      </c>
      <c r="AF27" s="446">
        <v>74</v>
      </c>
      <c r="AG27" s="446">
        <v>0</v>
      </c>
      <c r="AH27" s="446">
        <v>420</v>
      </c>
      <c r="AI27" s="446">
        <v>0</v>
      </c>
      <c r="AJ27" s="470">
        <v>0</v>
      </c>
      <c r="AK27" s="461">
        <f t="shared" si="9"/>
        <v>13167</v>
      </c>
      <c r="AL27" s="463">
        <v>16</v>
      </c>
      <c r="AM27" s="446">
        <v>1990</v>
      </c>
      <c r="AN27" s="446">
        <v>3805</v>
      </c>
      <c r="AO27" s="446">
        <v>5</v>
      </c>
      <c r="AP27" s="446">
        <v>0</v>
      </c>
      <c r="AQ27" s="446">
        <v>239</v>
      </c>
      <c r="AR27" s="446">
        <v>0</v>
      </c>
      <c r="AS27" s="446">
        <v>191</v>
      </c>
      <c r="AT27" s="446">
        <v>0</v>
      </c>
      <c r="AU27" s="450">
        <v>0</v>
      </c>
      <c r="AV27" s="452">
        <f t="shared" si="10"/>
        <v>6246</v>
      </c>
    </row>
    <row r="28" spans="2:48" ht="16.5" customHeight="1" thickBot="1" x14ac:dyDescent="0.4">
      <c r="B28" s="786"/>
      <c r="C28" s="56" t="s">
        <v>150</v>
      </c>
      <c r="D28" s="549">
        <v>44501</v>
      </c>
      <c r="E28" s="176">
        <f>D28/'Dades generals - 2020'!$C$14</f>
        <v>0.14879246759239137</v>
      </c>
      <c r="F28" s="555">
        <v>0</v>
      </c>
      <c r="G28" s="176">
        <f>F28/'Dades generals - 2020'!$D$14</f>
        <v>0</v>
      </c>
      <c r="H28" s="551">
        <v>7757</v>
      </c>
      <c r="I28" s="322">
        <f>H28/'Dades generals - 2020'!$E$14</f>
        <v>0.16660581198049787</v>
      </c>
      <c r="J28" s="580">
        <v>596</v>
      </c>
      <c r="K28" s="573">
        <f>J28/'Dades generals - 2020'!$F$14</f>
        <v>0.25890529973935705</v>
      </c>
      <c r="L28" s="579">
        <v>371</v>
      </c>
      <c r="M28" s="322">
        <f>L28/'Dades generals - 2020'!$G$14</f>
        <v>1.401004493787999E-2</v>
      </c>
      <c r="N28" s="266">
        <v>13197</v>
      </c>
      <c r="O28" s="325">
        <f>N28/'Dades generals - 2020'!$H$14</f>
        <v>0.15353203964819209</v>
      </c>
      <c r="P28" s="266">
        <v>6259</v>
      </c>
      <c r="Q28" s="325">
        <f>P28/'Dades generals - 2020'!$I$14</f>
        <v>0.12902228360578014</v>
      </c>
      <c r="R28" s="555">
        <v>4152</v>
      </c>
      <c r="S28" s="325">
        <f>R28/'Dades generals - 2020'!$J$14</f>
        <v>0.10905366007406823</v>
      </c>
      <c r="T28" s="555">
        <v>728</v>
      </c>
      <c r="U28" s="175">
        <f>T28/'Dades generals - 2020'!K14</f>
        <v>0.10864050141769885</v>
      </c>
      <c r="V28" s="24">
        <f t="shared" si="7"/>
        <v>24336</v>
      </c>
      <c r="W28" s="325">
        <f>V28/'Dades generals - 2020'!$L$14</f>
        <v>0.13577250740622959</v>
      </c>
      <c r="X28" s="365">
        <f t="shared" si="8"/>
        <v>77561</v>
      </c>
      <c r="Y28" s="369">
        <f>X28/'Dades generals - 2020'!$M$14</f>
        <v>0.13925500609546995</v>
      </c>
      <c r="AA28" s="457">
        <v>51</v>
      </c>
      <c r="AB28" s="446">
        <v>6155</v>
      </c>
      <c r="AC28" s="446">
        <v>6602</v>
      </c>
      <c r="AD28" s="446">
        <v>3</v>
      </c>
      <c r="AE28" s="446">
        <v>0</v>
      </c>
      <c r="AF28" s="446">
        <v>22</v>
      </c>
      <c r="AG28" s="446">
        <v>0</v>
      </c>
      <c r="AH28" s="446">
        <v>364</v>
      </c>
      <c r="AI28" s="446">
        <v>0</v>
      </c>
      <c r="AJ28" s="470">
        <v>0</v>
      </c>
      <c r="AK28" s="461">
        <f t="shared" si="9"/>
        <v>13197</v>
      </c>
      <c r="AL28" s="463">
        <v>12</v>
      </c>
      <c r="AM28" s="446">
        <v>1950</v>
      </c>
      <c r="AN28" s="446">
        <v>3872</v>
      </c>
      <c r="AO28" s="446">
        <v>0</v>
      </c>
      <c r="AP28" s="446">
        <v>1</v>
      </c>
      <c r="AQ28" s="446">
        <v>212</v>
      </c>
      <c r="AR28" s="446">
        <v>0</v>
      </c>
      <c r="AS28" s="446">
        <v>212</v>
      </c>
      <c r="AT28" s="446">
        <v>0</v>
      </c>
      <c r="AU28" s="450">
        <v>0</v>
      </c>
      <c r="AV28" s="452">
        <f t="shared" si="10"/>
        <v>6259</v>
      </c>
    </row>
    <row r="29" spans="2:48" ht="16.5" customHeight="1" thickBot="1" x14ac:dyDescent="0.4">
      <c r="B29" s="786"/>
      <c r="C29" s="57" t="s">
        <v>151</v>
      </c>
      <c r="D29" s="549">
        <v>46010</v>
      </c>
      <c r="E29" s="177">
        <f>D29/'Dades generals - 2020'!$C$15</f>
        <v>0.14231452096827077</v>
      </c>
      <c r="F29" s="555">
        <v>0</v>
      </c>
      <c r="G29" s="655">
        <f>F29/'Dades generals - 2020'!$D$15</f>
        <v>0</v>
      </c>
      <c r="H29" s="551">
        <v>8316</v>
      </c>
      <c r="I29" s="323">
        <f>H29/'Dades generals - 2020'!$E$15</f>
        <v>0.1777416803813025</v>
      </c>
      <c r="J29" s="580">
        <v>515</v>
      </c>
      <c r="K29" s="574">
        <f>J29/'Dades generals - 2020'!$F$15</f>
        <v>0.26369687660010238</v>
      </c>
      <c r="L29" s="579">
        <v>329</v>
      </c>
      <c r="M29" s="323">
        <f>L29/'Dades generals - 2020'!$G$15</f>
        <v>1.4622872127650118E-2</v>
      </c>
      <c r="N29" s="38">
        <v>11815</v>
      </c>
      <c r="O29" s="326">
        <f>N29/'Dades generals - 2020'!$H$15</f>
        <v>0.15003174603174604</v>
      </c>
      <c r="P29" s="38">
        <v>4545</v>
      </c>
      <c r="Q29" s="326">
        <f>P29/'Dades generals - 2020'!$I$15</f>
        <v>0.12301737671195799</v>
      </c>
      <c r="R29" s="555">
        <v>3764</v>
      </c>
      <c r="S29" s="326">
        <f>R29/'Dades generals - 2020'!$J$15</f>
        <v>0.10402100317811248</v>
      </c>
      <c r="T29" s="555">
        <v>668</v>
      </c>
      <c r="U29" s="175">
        <f>T29/'Dades generals - 2020'!K15</f>
        <v>0.10569620253164556</v>
      </c>
      <c r="V29" s="24">
        <f t="shared" si="7"/>
        <v>20792</v>
      </c>
      <c r="W29" s="326">
        <f>V29/'Dades generals - 2020'!$L$15</f>
        <v>0.13142774065903504</v>
      </c>
      <c r="X29" s="366">
        <f t="shared" si="8"/>
        <v>75962</v>
      </c>
      <c r="Y29" s="370">
        <f>X29/'Dades generals - 2020'!$M$15</f>
        <v>0.13644830602702668</v>
      </c>
      <c r="AA29" s="471">
        <v>68</v>
      </c>
      <c r="AB29" s="472">
        <v>5330</v>
      </c>
      <c r="AC29" s="472">
        <v>6087</v>
      </c>
      <c r="AD29" s="472">
        <v>33</v>
      </c>
      <c r="AE29" s="472">
        <v>0</v>
      </c>
      <c r="AF29" s="472">
        <v>2</v>
      </c>
      <c r="AG29" s="472">
        <v>0</v>
      </c>
      <c r="AH29" s="472">
        <v>295</v>
      </c>
      <c r="AI29" s="472">
        <v>0</v>
      </c>
      <c r="AJ29" s="473">
        <v>0</v>
      </c>
      <c r="AK29" s="461">
        <f t="shared" si="9"/>
        <v>11815</v>
      </c>
      <c r="AL29" s="464">
        <v>5</v>
      </c>
      <c r="AM29" s="447">
        <v>1654</v>
      </c>
      <c r="AN29" s="447">
        <v>2657</v>
      </c>
      <c r="AO29" s="447">
        <v>0</v>
      </c>
      <c r="AP29" s="447">
        <v>0</v>
      </c>
      <c r="AQ29" s="447">
        <v>120</v>
      </c>
      <c r="AR29" s="447">
        <v>0</v>
      </c>
      <c r="AS29" s="447">
        <v>109</v>
      </c>
      <c r="AT29" s="447">
        <v>0</v>
      </c>
      <c r="AU29" s="451">
        <v>0</v>
      </c>
      <c r="AV29" s="452">
        <f t="shared" si="10"/>
        <v>4545</v>
      </c>
    </row>
    <row r="30" spans="2:48" ht="16.5" customHeight="1" thickBot="1" x14ac:dyDescent="0.4">
      <c r="B30" s="787"/>
      <c r="C30" s="58" t="s">
        <v>10</v>
      </c>
      <c r="D30" s="317">
        <f>SUM(D18:D29)</f>
        <v>479913</v>
      </c>
      <c r="E30" s="316">
        <f>D30/'Dades generals - 2020'!$C$16</f>
        <v>0.14053793030339148</v>
      </c>
      <c r="F30" s="114">
        <f>SUM(F18:F29)</f>
        <v>0</v>
      </c>
      <c r="G30" s="316">
        <f>F30/'Dades generals - 2020'!$D$16</f>
        <v>0</v>
      </c>
      <c r="H30" s="115">
        <f>SUM(H18:H29)</f>
        <v>98138</v>
      </c>
      <c r="I30" s="324">
        <f>H30/'Dades generals - 2020'!$E$16</f>
        <v>0.15679025560815377</v>
      </c>
      <c r="J30" s="45">
        <f>SUM(J18:J29)</f>
        <v>5729</v>
      </c>
      <c r="K30" s="575">
        <f>J30/'Dades generals - 2020'!$F$16</f>
        <v>0.28829508856682767</v>
      </c>
      <c r="L30" s="45">
        <f>SUM(L18:L29)</f>
        <v>3434</v>
      </c>
      <c r="M30" s="324">
        <f>L30/'Dades generals - 2020'!$G$16</f>
        <v>1.5004806431879751E-2</v>
      </c>
      <c r="N30" s="40">
        <f>SUM(N18:N29)</f>
        <v>136369</v>
      </c>
      <c r="O30" s="327">
        <f>N30/'Dades generals - 2020'!$H$16</f>
        <v>0.15283789448201504</v>
      </c>
      <c r="P30" s="40">
        <f>SUM(P18:P29)</f>
        <v>52857</v>
      </c>
      <c r="Q30" s="327">
        <f>P30/'Dades generals - 2020'!$I$16</f>
        <v>0.11968291059274254</v>
      </c>
      <c r="R30" s="28">
        <f>SUM(R18:R29)</f>
        <v>37128</v>
      </c>
      <c r="S30" s="327">
        <f>R30/'Dades generals - 2020'!$J$16</f>
        <v>0.10464221595280841</v>
      </c>
      <c r="T30" s="28">
        <f>SUM(T18:T29)</f>
        <v>4288</v>
      </c>
      <c r="U30" s="327">
        <f>T30/'Dades generals - 2020'!K16</f>
        <v>8.8132527644181363E-2</v>
      </c>
      <c r="V30" s="29">
        <f>N30+P30+R30+T30</f>
        <v>230642</v>
      </c>
      <c r="W30" s="327">
        <f>V30/'Dades generals - 2020'!$L$16</f>
        <v>0.13275498157827637</v>
      </c>
      <c r="X30" s="554">
        <f t="shared" si="8"/>
        <v>817856</v>
      </c>
      <c r="Y30" s="552">
        <f>X30/'Dades generals - 2020'!$M$16</f>
        <v>0.13475238185465435</v>
      </c>
      <c r="AA30" s="459">
        <f>SUM(AA18:AA29)</f>
        <v>495</v>
      </c>
      <c r="AB30" s="459">
        <f t="shared" ref="AB30:AJ30" si="11">SUM(AB18:AB29)</f>
        <v>62106</v>
      </c>
      <c r="AC30" s="459">
        <f t="shared" si="11"/>
        <v>69398</v>
      </c>
      <c r="AD30" s="459">
        <f t="shared" si="11"/>
        <v>296</v>
      </c>
      <c r="AE30" s="459">
        <f t="shared" si="11"/>
        <v>0</v>
      </c>
      <c r="AF30" s="459">
        <f t="shared" si="11"/>
        <v>259</v>
      </c>
      <c r="AG30" s="459">
        <f t="shared" si="11"/>
        <v>8</v>
      </c>
      <c r="AH30" s="459">
        <f t="shared" si="11"/>
        <v>3807</v>
      </c>
      <c r="AI30" s="459">
        <f t="shared" si="11"/>
        <v>0</v>
      </c>
      <c r="AJ30" s="459">
        <f t="shared" si="11"/>
        <v>0</v>
      </c>
      <c r="AK30" s="462">
        <f>SUM(AK18:AK29)</f>
        <v>136369</v>
      </c>
      <c r="AL30" s="465">
        <f>SUM(AL18:AL29)</f>
        <v>137</v>
      </c>
      <c r="AM30" s="465">
        <f t="shared" ref="AM30:AU30" si="12">SUM(AM18:AM29)</f>
        <v>17053</v>
      </c>
      <c r="AN30" s="465">
        <f t="shared" si="12"/>
        <v>31840</v>
      </c>
      <c r="AO30" s="465">
        <f t="shared" si="12"/>
        <v>181</v>
      </c>
      <c r="AP30" s="465">
        <f t="shared" si="12"/>
        <v>1</v>
      </c>
      <c r="AQ30" s="465">
        <f t="shared" si="12"/>
        <v>1476</v>
      </c>
      <c r="AR30" s="465">
        <f t="shared" si="12"/>
        <v>0</v>
      </c>
      <c r="AS30" s="465">
        <f t="shared" si="12"/>
        <v>2169</v>
      </c>
      <c r="AT30" s="465">
        <f t="shared" si="12"/>
        <v>0</v>
      </c>
      <c r="AU30" s="465">
        <f t="shared" si="12"/>
        <v>0</v>
      </c>
      <c r="AV30" s="460">
        <f>SUM(AV18:AV29)</f>
        <v>52857</v>
      </c>
    </row>
    <row r="31" spans="2:48" ht="16.5" customHeight="1" thickBot="1" x14ac:dyDescent="0.4">
      <c r="B31" s="788" t="s">
        <v>22</v>
      </c>
      <c r="C31" s="56" t="s">
        <v>143</v>
      </c>
      <c r="D31" s="556">
        <v>34227</v>
      </c>
      <c r="E31" s="217">
        <f>D31/'Dades generals - 2020'!$C$4</f>
        <v>7.3505440910233033E-2</v>
      </c>
      <c r="F31" s="16">
        <v>0</v>
      </c>
      <c r="G31" s="217">
        <f>F31/'Dades generals - 2020'!$D$4</f>
        <v>0</v>
      </c>
      <c r="H31" s="557">
        <v>8576</v>
      </c>
      <c r="I31" s="179">
        <f>H31/'Dades generals - 2020'!$E$4</f>
        <v>7.9906825064057774E-2</v>
      </c>
      <c r="J31" s="267">
        <v>0</v>
      </c>
      <c r="K31" s="179">
        <f>J31/'Dades generals - 2020'!$F$4</f>
        <v>0</v>
      </c>
      <c r="L31" s="581">
        <v>29767</v>
      </c>
      <c r="M31" s="179">
        <f>L31/'Dades generals - 2020'!$G$4</f>
        <v>0.98615206228259067</v>
      </c>
      <c r="N31" s="265">
        <v>8018</v>
      </c>
      <c r="O31" s="218">
        <f>N31/'Dades generals - 2020'!$H$4</f>
        <v>6.728711575095879E-2</v>
      </c>
      <c r="P31" s="265">
        <v>6784</v>
      </c>
      <c r="Q31" s="218">
        <f>P31/'Dades generals - 2020'!$I$4</f>
        <v>8.6232538038158918E-2</v>
      </c>
      <c r="R31" s="558">
        <v>594</v>
      </c>
      <c r="S31" s="218">
        <f>R31/'Dades generals - 2020'!$J$4</f>
        <v>1.7751479289940829E-2</v>
      </c>
      <c r="T31" s="584">
        <v>0</v>
      </c>
      <c r="U31" s="657" t="e">
        <f>T31/'Dades generals - 2020'!K4</f>
        <v>#DIV/0!</v>
      </c>
      <c r="V31" s="25">
        <f>N31+P31+R31+T31</f>
        <v>15396</v>
      </c>
      <c r="W31" s="218">
        <f>V31/'Dades generals - 2020'!$L$4</f>
        <v>6.6564632026771126E-2</v>
      </c>
      <c r="X31" s="553">
        <f t="shared" si="8"/>
        <v>87966</v>
      </c>
      <c r="Y31" s="368">
        <f>X31/'Dades generals - 2020'!$M$4</f>
        <v>0.10421400561551493</v>
      </c>
      <c r="AA31" s="454">
        <v>3</v>
      </c>
      <c r="AB31" s="455">
        <v>765</v>
      </c>
      <c r="AC31" s="455">
        <v>437</v>
      </c>
      <c r="AD31" s="455">
        <v>5893</v>
      </c>
      <c r="AE31" s="455">
        <v>0</v>
      </c>
      <c r="AF31" s="455">
        <v>0</v>
      </c>
      <c r="AG31" s="455">
        <v>0</v>
      </c>
      <c r="AH31" s="455">
        <v>56</v>
      </c>
      <c r="AI31" s="455">
        <v>0</v>
      </c>
      <c r="AJ31" s="456">
        <v>864</v>
      </c>
      <c r="AK31" s="452">
        <f>SUM(AA31:AJ31)</f>
        <v>8018</v>
      </c>
      <c r="AL31" s="463">
        <v>1</v>
      </c>
      <c r="AM31" s="446">
        <v>377</v>
      </c>
      <c r="AN31" s="446">
        <v>99</v>
      </c>
      <c r="AO31" s="446">
        <v>6203</v>
      </c>
      <c r="AP31" s="446">
        <v>0</v>
      </c>
      <c r="AQ31" s="446">
        <v>0</v>
      </c>
      <c r="AR31" s="446">
        <v>0</v>
      </c>
      <c r="AS31" s="446">
        <v>54</v>
      </c>
      <c r="AT31" s="446">
        <v>0</v>
      </c>
      <c r="AU31" s="450">
        <v>50</v>
      </c>
      <c r="AV31" s="452">
        <f>SUM(AL31:AU31)</f>
        <v>6784</v>
      </c>
    </row>
    <row r="32" spans="2:48" ht="16.5" customHeight="1" thickBot="1" x14ac:dyDescent="0.4">
      <c r="B32" s="786"/>
      <c r="C32" s="56" t="s">
        <v>144</v>
      </c>
      <c r="D32" s="556">
        <v>36025</v>
      </c>
      <c r="E32" s="176">
        <f>D32/'Dades generals - 2020'!$C$5</f>
        <v>7.9256648538289592E-2</v>
      </c>
      <c r="F32" s="303">
        <v>0</v>
      </c>
      <c r="G32" s="176">
        <f>F32/'Dades generals - 2020'!$D$5</f>
        <v>0</v>
      </c>
      <c r="H32" s="557">
        <v>9677</v>
      </c>
      <c r="I32" s="322">
        <f>H32/'Dades generals - 2020'!$E$5</f>
        <v>8.7145635964122337E-2</v>
      </c>
      <c r="J32" s="264">
        <v>0</v>
      </c>
      <c r="K32" s="322">
        <f>J32/'Dades generals - 2020'!$F$5</f>
        <v>0</v>
      </c>
      <c r="L32" s="581">
        <v>32209</v>
      </c>
      <c r="M32" s="322">
        <f>L32/'Dades generals - 2020'!$G$5</f>
        <v>0.92557257392453807</v>
      </c>
      <c r="N32" s="266">
        <v>9170</v>
      </c>
      <c r="O32" s="325">
        <f>N32/'Dades generals - 2020'!$H$5</f>
        <v>7.2927104706462437E-2</v>
      </c>
      <c r="P32" s="266">
        <v>13657</v>
      </c>
      <c r="Q32" s="325">
        <f>P32/'Dades generals - 2020'!$I$5</f>
        <v>0.13133877653077908</v>
      </c>
      <c r="R32" s="558">
        <v>629</v>
      </c>
      <c r="S32" s="325">
        <f>R32/'Dades generals - 2020'!$J$5</f>
        <v>1.7981189788742462E-2</v>
      </c>
      <c r="T32" s="584">
        <v>0</v>
      </c>
      <c r="U32" s="657" t="e">
        <f>T32/'Dades generals - 2020'!K5</f>
        <v>#DIV/0!</v>
      </c>
      <c r="V32" s="25">
        <f t="shared" ref="V32:V42" si="13">N32+P32+R32+T32</f>
        <v>23456</v>
      </c>
      <c r="W32" s="325">
        <f>V32/'Dades generals - 2020'!$L$5</f>
        <v>8.8611516172659485E-2</v>
      </c>
      <c r="X32" s="365">
        <f t="shared" si="8"/>
        <v>101367</v>
      </c>
      <c r="Y32" s="369">
        <f>X32/'Dades generals - 2020'!$M$5</f>
        <v>0.11578977428493101</v>
      </c>
      <c r="AA32" s="457">
        <v>3</v>
      </c>
      <c r="AB32" s="446">
        <v>874</v>
      </c>
      <c r="AC32" s="446">
        <v>408</v>
      </c>
      <c r="AD32" s="446">
        <v>6846</v>
      </c>
      <c r="AE32" s="446">
        <v>0</v>
      </c>
      <c r="AF32" s="446">
        <v>0</v>
      </c>
      <c r="AG32" s="446">
        <v>3</v>
      </c>
      <c r="AH32" s="446">
        <v>62</v>
      </c>
      <c r="AI32" s="446">
        <v>0</v>
      </c>
      <c r="AJ32" s="450">
        <v>974</v>
      </c>
      <c r="AK32" s="452">
        <f t="shared" ref="AK32:AK42" si="14">SUM(AA32:AJ32)</f>
        <v>9170</v>
      </c>
      <c r="AL32" s="463">
        <v>1</v>
      </c>
      <c r="AM32" s="446">
        <v>582</v>
      </c>
      <c r="AN32" s="446">
        <v>235</v>
      </c>
      <c r="AO32" s="446">
        <v>12743</v>
      </c>
      <c r="AP32" s="446">
        <v>0</v>
      </c>
      <c r="AQ32" s="446">
        <v>0</v>
      </c>
      <c r="AR32" s="446">
        <v>0</v>
      </c>
      <c r="AS32" s="446">
        <v>52</v>
      </c>
      <c r="AT32" s="446">
        <v>0</v>
      </c>
      <c r="AU32" s="450">
        <v>44</v>
      </c>
      <c r="AV32" s="452">
        <f t="shared" ref="AV32:AV42" si="15">SUM(AL32:AU32)</f>
        <v>13657</v>
      </c>
    </row>
    <row r="33" spans="2:48" ht="16.5" customHeight="1" thickBot="1" x14ac:dyDescent="0.4">
      <c r="B33" s="786"/>
      <c r="C33" s="56" t="s">
        <v>145</v>
      </c>
      <c r="D33" s="556">
        <v>18681</v>
      </c>
      <c r="E33" s="176">
        <f>D33/'Dades generals - 2020'!$C$6</f>
        <v>7.8775253749847132E-2</v>
      </c>
      <c r="F33" s="303">
        <v>0</v>
      </c>
      <c r="G33" s="176">
        <f>F33/'Dades generals - 2020'!$D$6</f>
        <v>0</v>
      </c>
      <c r="H33" s="557">
        <v>3993</v>
      </c>
      <c r="I33" s="322">
        <f>H33/'Dades generals - 2020'!$E$6</f>
        <v>8.220954890778448E-2</v>
      </c>
      <c r="J33" s="264">
        <v>0</v>
      </c>
      <c r="K33" s="322">
        <f>J33/'Dades generals - 2020'!$F$6</f>
        <v>0</v>
      </c>
      <c r="L33" s="581">
        <v>16015</v>
      </c>
      <c r="M33" s="322">
        <f>L33/'Dades generals - 2020'!$G$6</f>
        <v>0.92802920553978097</v>
      </c>
      <c r="N33" s="266">
        <v>5226</v>
      </c>
      <c r="O33" s="325">
        <f>N33/'Dades generals - 2020'!$H$6</f>
        <v>7.0306193833073238E-2</v>
      </c>
      <c r="P33" s="266">
        <v>5587</v>
      </c>
      <c r="Q33" s="325">
        <f>P33/'Dades generals - 2020'!$I$6</f>
        <v>0.11965647220080528</v>
      </c>
      <c r="R33" s="558">
        <v>354</v>
      </c>
      <c r="S33" s="325">
        <f>R33/'Dades generals - 2020'!$J$6</f>
        <v>1.6821896977760882E-2</v>
      </c>
      <c r="T33" s="584">
        <v>0</v>
      </c>
      <c r="U33" s="657" t="e">
        <f>T33/'Dades generals - 2020'!K6</f>
        <v>#DIV/0!</v>
      </c>
      <c r="V33" s="25">
        <f t="shared" si="13"/>
        <v>11167</v>
      </c>
      <c r="W33" s="325">
        <f>V33/'Dades generals - 2020'!$L$6</f>
        <v>7.8603204099445337E-2</v>
      </c>
      <c r="X33" s="365">
        <f t="shared" si="8"/>
        <v>49856</v>
      </c>
      <c r="Y33" s="369">
        <f>X33/'Dades generals - 2020'!$M$6</f>
        <v>0.11087118474453772</v>
      </c>
      <c r="AA33" s="457">
        <v>0</v>
      </c>
      <c r="AB33" s="446">
        <v>437</v>
      </c>
      <c r="AC33" s="446">
        <v>279</v>
      </c>
      <c r="AD33" s="446">
        <v>3800</v>
      </c>
      <c r="AE33" s="446">
        <v>0</v>
      </c>
      <c r="AF33" s="446">
        <v>0</v>
      </c>
      <c r="AG33" s="446">
        <v>5</v>
      </c>
      <c r="AH33" s="446">
        <v>44</v>
      </c>
      <c r="AI33" s="446">
        <v>0</v>
      </c>
      <c r="AJ33" s="450">
        <v>661</v>
      </c>
      <c r="AK33" s="452">
        <f t="shared" si="14"/>
        <v>5226</v>
      </c>
      <c r="AL33" s="463">
        <v>1</v>
      </c>
      <c r="AM33" s="446">
        <v>235</v>
      </c>
      <c r="AN33" s="446">
        <v>121</v>
      </c>
      <c r="AO33" s="446">
        <v>5170</v>
      </c>
      <c r="AP33" s="446">
        <v>0</v>
      </c>
      <c r="AQ33" s="446">
        <v>0</v>
      </c>
      <c r="AR33" s="446">
        <v>0</v>
      </c>
      <c r="AS33" s="446">
        <v>38</v>
      </c>
      <c r="AT33" s="446">
        <v>0</v>
      </c>
      <c r="AU33" s="450">
        <v>22</v>
      </c>
      <c r="AV33" s="452">
        <f t="shared" si="15"/>
        <v>5587</v>
      </c>
    </row>
    <row r="34" spans="2:48" ht="16.5" customHeight="1" thickBot="1" x14ac:dyDescent="0.4">
      <c r="B34" s="786"/>
      <c r="C34" s="56" t="s">
        <v>15</v>
      </c>
      <c r="D34" s="556">
        <v>2793</v>
      </c>
      <c r="E34" s="176">
        <f>D34/'Dades generals - 2020'!$C$7</f>
        <v>6.1514404017267203E-2</v>
      </c>
      <c r="F34" s="303">
        <v>0</v>
      </c>
      <c r="G34" s="176">
        <f>F34/'Dades generals - 2020'!$D$7</f>
        <v>0</v>
      </c>
      <c r="H34" s="557">
        <v>298</v>
      </c>
      <c r="I34" s="322">
        <f>H34/'Dades generals - 2020'!$E$7</f>
        <v>6.7481884057971009E-2</v>
      </c>
      <c r="J34" s="264">
        <v>0</v>
      </c>
      <c r="K34" s="322">
        <f>J34/'Dades generals - 2020'!$F$7</f>
        <v>0</v>
      </c>
      <c r="L34" s="581">
        <v>2931</v>
      </c>
      <c r="M34" s="322">
        <f>L34/'Dades generals - 2020'!$G$7</f>
        <v>0.97440159574468088</v>
      </c>
      <c r="N34" s="266">
        <v>996</v>
      </c>
      <c r="O34" s="325">
        <f>N34/'Dades generals - 2020'!$H$7</f>
        <v>4.5968523561175985E-2</v>
      </c>
      <c r="P34" s="266">
        <v>72</v>
      </c>
      <c r="Q34" s="325">
        <f>P34/'Dades generals - 2020'!$I$7</f>
        <v>3.058623619371283E-2</v>
      </c>
      <c r="R34" s="558">
        <v>147</v>
      </c>
      <c r="S34" s="325">
        <f>R34/'Dades generals - 2020'!$J$7</f>
        <v>1.7351274787535412E-2</v>
      </c>
      <c r="T34" s="584">
        <v>564</v>
      </c>
      <c r="U34" s="424">
        <f>T34/'Dades generals - 2020'!K7</f>
        <v>0.30453563714902809</v>
      </c>
      <c r="V34" s="25">
        <f t="shared" si="13"/>
        <v>1779</v>
      </c>
      <c r="W34" s="325">
        <f>V34/'Dades generals - 2020'!$L$7</f>
        <v>5.1797932741301497E-2</v>
      </c>
      <c r="X34" s="365">
        <f t="shared" si="8"/>
        <v>7801</v>
      </c>
      <c r="Y34" s="369">
        <f>X34/'Dades generals - 2020'!$M$7</f>
        <v>8.9095228305808724E-2</v>
      </c>
      <c r="AA34" s="457">
        <v>0</v>
      </c>
      <c r="AB34" s="446">
        <v>66</v>
      </c>
      <c r="AC34" s="446">
        <v>29</v>
      </c>
      <c r="AD34" s="446">
        <v>610</v>
      </c>
      <c r="AE34" s="446">
        <v>0</v>
      </c>
      <c r="AF34" s="446">
        <v>0</v>
      </c>
      <c r="AG34" s="446">
        <v>0</v>
      </c>
      <c r="AH34" s="446">
        <v>0</v>
      </c>
      <c r="AI34" s="446">
        <v>0</v>
      </c>
      <c r="AJ34" s="450">
        <v>291</v>
      </c>
      <c r="AK34" s="452">
        <f t="shared" si="14"/>
        <v>996</v>
      </c>
      <c r="AL34" s="463">
        <v>0</v>
      </c>
      <c r="AM34" s="446">
        <v>0</v>
      </c>
      <c r="AN34" s="446">
        <v>28</v>
      </c>
      <c r="AO34" s="446">
        <v>44</v>
      </c>
      <c r="AP34" s="446">
        <v>0</v>
      </c>
      <c r="AQ34" s="446">
        <v>0</v>
      </c>
      <c r="AR34" s="446">
        <v>0</v>
      </c>
      <c r="AS34" s="446">
        <v>0</v>
      </c>
      <c r="AT34" s="446">
        <v>0</v>
      </c>
      <c r="AU34" s="450">
        <v>0</v>
      </c>
      <c r="AV34" s="452">
        <f t="shared" si="15"/>
        <v>72</v>
      </c>
    </row>
    <row r="35" spans="2:48" ht="16.5" customHeight="1" thickBot="1" x14ac:dyDescent="0.4">
      <c r="B35" s="786"/>
      <c r="C35" s="56" t="s">
        <v>146</v>
      </c>
      <c r="D35" s="556">
        <v>7368</v>
      </c>
      <c r="E35" s="176">
        <f>D35/'Dades generals - 2020'!$C$8</f>
        <v>7.1951017060047071E-2</v>
      </c>
      <c r="F35" s="303">
        <v>0</v>
      </c>
      <c r="G35" s="176">
        <f>F35/'Dades generals - 2020'!$D$8</f>
        <v>0</v>
      </c>
      <c r="H35" s="557">
        <v>1163</v>
      </c>
      <c r="I35" s="322">
        <f>H35/'Dades generals - 2020'!$E$8</f>
        <v>7.856515571168006E-2</v>
      </c>
      <c r="J35" s="264">
        <v>0</v>
      </c>
      <c r="K35" s="322">
        <f>J35/'Dades generals - 2020'!$F$8</f>
        <v>0</v>
      </c>
      <c r="L35" s="581">
        <v>5363</v>
      </c>
      <c r="M35" s="322">
        <f>L35/'Dades generals - 2020'!$G$8</f>
        <v>0.97491365206326119</v>
      </c>
      <c r="N35" s="266">
        <v>1650</v>
      </c>
      <c r="O35" s="325">
        <f>N35/'Dades generals - 2020'!$H$8</f>
        <v>4.486987735566856E-2</v>
      </c>
      <c r="P35" s="266">
        <v>181</v>
      </c>
      <c r="Q35" s="325">
        <f>P35/'Dades generals - 2020'!$I$8</f>
        <v>3.6550888529886916E-2</v>
      </c>
      <c r="R35" s="558">
        <v>350</v>
      </c>
      <c r="S35" s="325">
        <f>R35/'Dades generals - 2020'!$J$8</f>
        <v>2.1337560202402E-2</v>
      </c>
      <c r="T35" s="584">
        <v>1097</v>
      </c>
      <c r="U35" s="424">
        <f>T35/'Dades generals - 2020'!K8</f>
        <v>0.21417415072237408</v>
      </c>
      <c r="V35" s="25">
        <f t="shared" si="13"/>
        <v>3278</v>
      </c>
      <c r="W35" s="325">
        <f>V35/'Dades generals - 2020'!$L$8</f>
        <v>5.1826086956521737E-2</v>
      </c>
      <c r="X35" s="365">
        <f>D35+F35+H35+J35+V35+L35</f>
        <v>17172</v>
      </c>
      <c r="Y35" s="369">
        <f>X35/'Dades generals - 2020'!$M$8</f>
        <v>9.1873094002461075E-2</v>
      </c>
      <c r="AA35" s="457">
        <v>0</v>
      </c>
      <c r="AB35" s="446">
        <v>132</v>
      </c>
      <c r="AC35" s="446">
        <v>103</v>
      </c>
      <c r="AD35" s="446">
        <v>1029</v>
      </c>
      <c r="AE35" s="446">
        <v>0</v>
      </c>
      <c r="AF35" s="446">
        <v>0</v>
      </c>
      <c r="AG35" s="446">
        <v>0</v>
      </c>
      <c r="AH35" s="446">
        <v>0</v>
      </c>
      <c r="AI35" s="446">
        <v>0</v>
      </c>
      <c r="AJ35" s="450">
        <v>386</v>
      </c>
      <c r="AK35" s="452">
        <f t="shared" si="14"/>
        <v>1650</v>
      </c>
      <c r="AL35" s="463">
        <v>0</v>
      </c>
      <c r="AM35" s="446">
        <v>9</v>
      </c>
      <c r="AN35" s="446">
        <v>26</v>
      </c>
      <c r="AO35" s="446">
        <v>146</v>
      </c>
      <c r="AP35" s="446">
        <v>0</v>
      </c>
      <c r="AQ35" s="446">
        <v>0</v>
      </c>
      <c r="AR35" s="446">
        <v>0</v>
      </c>
      <c r="AS35" s="446">
        <v>0</v>
      </c>
      <c r="AT35" s="446">
        <v>0</v>
      </c>
      <c r="AU35" s="450">
        <v>0</v>
      </c>
      <c r="AV35" s="452">
        <f t="shared" si="15"/>
        <v>181</v>
      </c>
    </row>
    <row r="36" spans="2:48" ht="16.5" customHeight="1" thickBot="1" x14ac:dyDescent="0.4">
      <c r="B36" s="786"/>
      <c r="C36" s="56" t="s">
        <v>152</v>
      </c>
      <c r="D36" s="556">
        <v>23808</v>
      </c>
      <c r="E36" s="176">
        <f>D36/'Dades generals - 2020'!$C$9</f>
        <v>9.9154554162675435E-2</v>
      </c>
      <c r="F36" s="303">
        <v>0</v>
      </c>
      <c r="G36" s="176">
        <f>F36/'Dades generals - 2020'!$D$9</f>
        <v>0</v>
      </c>
      <c r="H36" s="557">
        <v>3993</v>
      </c>
      <c r="I36" s="322">
        <f>H36/'Dades generals - 2020'!$E$9</f>
        <v>9.516886336010677E-2</v>
      </c>
      <c r="J36" s="264">
        <v>0</v>
      </c>
      <c r="K36" s="322">
        <f>J36/'Dades generals - 2020'!$F$9</f>
        <v>0</v>
      </c>
      <c r="L36" s="581">
        <v>10454</v>
      </c>
      <c r="M36" s="322">
        <f>L36/'Dades generals - 2020'!$G$9</f>
        <v>0.95688787185354696</v>
      </c>
      <c r="N36" s="266">
        <v>3308</v>
      </c>
      <c r="O36" s="325">
        <f>N36/'Dades generals - 2020'!$H$9</f>
        <v>5.541781143201769E-2</v>
      </c>
      <c r="P36" s="266">
        <v>508</v>
      </c>
      <c r="Q36" s="325">
        <f>P36/'Dades generals - 2020'!$I$9</f>
        <v>4.3891480905477794E-2</v>
      </c>
      <c r="R36" s="558">
        <v>711</v>
      </c>
      <c r="S36" s="325">
        <f>R36/'Dades generals - 2020'!$J$9</f>
        <v>2.572172780551335E-2</v>
      </c>
      <c r="T36" s="584">
        <v>1252</v>
      </c>
      <c r="U36" s="424">
        <f>T36/'Dades generals - 2020'!K9</f>
        <v>0.21173685100625739</v>
      </c>
      <c r="V36" s="25">
        <f t="shared" si="13"/>
        <v>5779</v>
      </c>
      <c r="W36" s="325">
        <f>V36/'Dades generals - 2020'!$L$9</f>
        <v>5.5132082311750506E-2</v>
      </c>
      <c r="X36" s="365">
        <f t="shared" si="8"/>
        <v>44034</v>
      </c>
      <c r="Y36" s="369">
        <f>X36/'Dades generals - 2020'!$M$9</f>
        <v>0.10996513799958045</v>
      </c>
      <c r="AA36" s="457">
        <v>6</v>
      </c>
      <c r="AB36" s="446">
        <v>549</v>
      </c>
      <c r="AC36" s="446">
        <v>520</v>
      </c>
      <c r="AD36" s="446">
        <v>1820</v>
      </c>
      <c r="AE36" s="446">
        <v>0</v>
      </c>
      <c r="AF36" s="446">
        <v>0</v>
      </c>
      <c r="AG36" s="446">
        <v>0</v>
      </c>
      <c r="AH36" s="446">
        <v>0</v>
      </c>
      <c r="AI36" s="446">
        <v>0</v>
      </c>
      <c r="AJ36" s="450">
        <v>413</v>
      </c>
      <c r="AK36" s="452">
        <f t="shared" si="14"/>
        <v>3308</v>
      </c>
      <c r="AL36" s="463">
        <v>1</v>
      </c>
      <c r="AM36" s="446">
        <v>100</v>
      </c>
      <c r="AN36" s="446">
        <v>27</v>
      </c>
      <c r="AO36" s="446">
        <v>380</v>
      </c>
      <c r="AP36" s="446">
        <v>0</v>
      </c>
      <c r="AQ36" s="446">
        <v>0</v>
      </c>
      <c r="AR36" s="446">
        <v>0</v>
      </c>
      <c r="AS36" s="446">
        <v>0</v>
      </c>
      <c r="AT36" s="446">
        <v>0</v>
      </c>
      <c r="AU36" s="450">
        <v>0</v>
      </c>
      <c r="AV36" s="452">
        <f t="shared" si="15"/>
        <v>508</v>
      </c>
    </row>
    <row r="37" spans="2:48" ht="16.5" customHeight="1" thickBot="1" x14ac:dyDescent="0.4">
      <c r="B37" s="786"/>
      <c r="C37" s="56" t="s">
        <v>147</v>
      </c>
      <c r="D37" s="556">
        <v>44504</v>
      </c>
      <c r="E37" s="176">
        <f>D37/'Dades generals - 2020'!$C$10</f>
        <v>0.13451169088666973</v>
      </c>
      <c r="F37" s="303">
        <v>0</v>
      </c>
      <c r="G37" s="176">
        <f>F37/'Dades generals - 2020'!$D$10</f>
        <v>0</v>
      </c>
      <c r="H37" s="557">
        <v>6885</v>
      </c>
      <c r="I37" s="322">
        <f>H37/'Dades generals - 2020'!$E$10</f>
        <v>0.12618672336058062</v>
      </c>
      <c r="J37" s="264">
        <v>0</v>
      </c>
      <c r="K37" s="322">
        <f>J37/'Dades generals - 2020'!$F$10</f>
        <v>0</v>
      </c>
      <c r="L37" s="581">
        <v>15119</v>
      </c>
      <c r="M37" s="322">
        <f>L37/'Dades generals - 2020'!$G$10</f>
        <v>0.93436746801804582</v>
      </c>
      <c r="N37" s="266">
        <v>5556</v>
      </c>
      <c r="O37" s="325">
        <f>N37/'Dades generals - 2020'!$H$10</f>
        <v>7.7628122729559046E-2</v>
      </c>
      <c r="P37" s="266">
        <v>1213</v>
      </c>
      <c r="Q37" s="325">
        <f>P37/'Dades generals - 2020'!$I$10</f>
        <v>7.6525140369692768E-2</v>
      </c>
      <c r="R37" s="558">
        <v>1739</v>
      </c>
      <c r="S37" s="325">
        <f>R37/'Dades generals - 2020'!$J$10</f>
        <v>4.7647751870016714E-2</v>
      </c>
      <c r="T37" s="584">
        <v>1157</v>
      </c>
      <c r="U37" s="424">
        <f>T37/'Dades generals - 2020'!K10</f>
        <v>0.20079833391183616</v>
      </c>
      <c r="V37" s="25">
        <f t="shared" si="13"/>
        <v>9665</v>
      </c>
      <c r="W37" s="325">
        <f>V37/'Dades generals - 2020'!$L$10</f>
        <v>7.4528461929951731E-2</v>
      </c>
      <c r="X37" s="365">
        <f t="shared" si="8"/>
        <v>76173</v>
      </c>
      <c r="Y37" s="369">
        <f>X37/'Dades generals - 2020'!$M$10</f>
        <v>0.14210532207032417</v>
      </c>
      <c r="AA37" s="457">
        <v>13</v>
      </c>
      <c r="AB37" s="446">
        <v>1360</v>
      </c>
      <c r="AC37" s="446">
        <v>1232</v>
      </c>
      <c r="AD37" s="446">
        <v>2530</v>
      </c>
      <c r="AE37" s="446">
        <v>0</v>
      </c>
      <c r="AF37" s="446">
        <v>0</v>
      </c>
      <c r="AG37" s="446">
        <v>0</v>
      </c>
      <c r="AH37" s="446">
        <v>0</v>
      </c>
      <c r="AI37" s="446">
        <v>0</v>
      </c>
      <c r="AJ37" s="450">
        <v>421</v>
      </c>
      <c r="AK37" s="452">
        <f t="shared" si="14"/>
        <v>5556</v>
      </c>
      <c r="AL37" s="463">
        <v>4</v>
      </c>
      <c r="AM37" s="446">
        <v>437</v>
      </c>
      <c r="AN37" s="446">
        <v>165</v>
      </c>
      <c r="AO37" s="446">
        <v>607</v>
      </c>
      <c r="AP37" s="446">
        <v>0</v>
      </c>
      <c r="AQ37" s="446">
        <v>0</v>
      </c>
      <c r="AR37" s="446">
        <v>0</v>
      </c>
      <c r="AS37" s="446">
        <v>0</v>
      </c>
      <c r="AT37" s="446">
        <v>0</v>
      </c>
      <c r="AU37" s="450">
        <v>0</v>
      </c>
      <c r="AV37" s="452">
        <f t="shared" si="15"/>
        <v>1213</v>
      </c>
    </row>
    <row r="38" spans="2:48" ht="16.5" customHeight="1" thickBot="1" x14ac:dyDescent="0.4">
      <c r="B38" s="786"/>
      <c r="C38" s="56" t="s">
        <v>148</v>
      </c>
      <c r="D38" s="556">
        <v>39460</v>
      </c>
      <c r="E38" s="176">
        <f>D38/'Dades generals - 2020'!$C$11</f>
        <v>0.14967663625846342</v>
      </c>
      <c r="F38" s="303">
        <v>0</v>
      </c>
      <c r="G38" s="176">
        <f>F38/'Dades generals - 2020'!$D$11</f>
        <v>0</v>
      </c>
      <c r="H38" s="557">
        <v>5917</v>
      </c>
      <c r="I38" s="322">
        <f>H38/'Dades generals - 2020'!$E$11</f>
        <v>0.14684203995532943</v>
      </c>
      <c r="J38" s="264">
        <v>0</v>
      </c>
      <c r="K38" s="322">
        <f>J38/'Dades generals - 2020'!$F$11</f>
        <v>0</v>
      </c>
      <c r="L38" s="581">
        <v>12838</v>
      </c>
      <c r="M38" s="322">
        <f>L38/'Dades generals - 2020'!$G$11</f>
        <v>0.95025906735751298</v>
      </c>
      <c r="N38" s="266">
        <v>4366</v>
      </c>
      <c r="O38" s="325">
        <f>N38/'Dades generals - 2020'!$H$11</f>
        <v>8.2180435560073026E-2</v>
      </c>
      <c r="P38" s="266">
        <v>750</v>
      </c>
      <c r="Q38" s="325">
        <f>P38/'Dades generals - 2020'!$I$11</f>
        <v>6.6821097647897357E-2</v>
      </c>
      <c r="R38" s="558">
        <v>1267</v>
      </c>
      <c r="S38" s="325">
        <f>R38/'Dades generals - 2020'!$J$11</f>
        <v>4.6730350754250728E-2</v>
      </c>
      <c r="T38" s="584">
        <v>1032</v>
      </c>
      <c r="U38" s="424">
        <f>T38/'Dades generals - 2020'!K11</f>
        <v>0.22032450896669514</v>
      </c>
      <c r="V38" s="25">
        <f t="shared" si="13"/>
        <v>7415</v>
      </c>
      <c r="W38" s="325">
        <f>V38/'Dades generals - 2020'!$L$11</f>
        <v>7.7120688937887427E-2</v>
      </c>
      <c r="X38" s="365">
        <f t="shared" si="8"/>
        <v>65630</v>
      </c>
      <c r="Y38" s="369">
        <f>X38/'Dades generals - 2020'!$M$11</f>
        <v>0.15755535923486144</v>
      </c>
      <c r="AA38" s="457">
        <v>12</v>
      </c>
      <c r="AB38" s="446">
        <v>1185</v>
      </c>
      <c r="AC38" s="446">
        <v>962</v>
      </c>
      <c r="AD38" s="446">
        <v>1690</v>
      </c>
      <c r="AE38" s="446">
        <v>1</v>
      </c>
      <c r="AF38" s="446">
        <v>0</v>
      </c>
      <c r="AG38" s="446">
        <v>0</v>
      </c>
      <c r="AH38" s="446">
        <v>0</v>
      </c>
      <c r="AI38" s="446">
        <v>0</v>
      </c>
      <c r="AJ38" s="450">
        <v>516</v>
      </c>
      <c r="AK38" s="452">
        <f t="shared" si="14"/>
        <v>4366</v>
      </c>
      <c r="AL38" s="463">
        <v>7</v>
      </c>
      <c r="AM38" s="446">
        <v>346</v>
      </c>
      <c r="AN38" s="446">
        <v>12</v>
      </c>
      <c r="AO38" s="446">
        <v>385</v>
      </c>
      <c r="AP38" s="446">
        <v>0</v>
      </c>
      <c r="AQ38" s="446">
        <v>0</v>
      </c>
      <c r="AR38" s="446">
        <v>0</v>
      </c>
      <c r="AS38" s="446">
        <v>0</v>
      </c>
      <c r="AT38" s="446">
        <v>0</v>
      </c>
      <c r="AU38" s="450">
        <v>0</v>
      </c>
      <c r="AV38" s="452">
        <f t="shared" si="15"/>
        <v>750</v>
      </c>
    </row>
    <row r="39" spans="2:48" ht="16.5" customHeight="1" thickBot="1" x14ac:dyDescent="0.4">
      <c r="B39" s="786"/>
      <c r="C39" s="56" t="s">
        <v>149</v>
      </c>
      <c r="D39" s="556">
        <v>36539</v>
      </c>
      <c r="E39" s="176">
        <f>D39/'Dades generals - 2020'!$C$12</f>
        <v>0.10929316435401905</v>
      </c>
      <c r="F39" s="303">
        <v>0</v>
      </c>
      <c r="G39" s="176">
        <f>F39/'Dades generals - 2020'!$D$12</f>
        <v>0</v>
      </c>
      <c r="H39" s="557">
        <v>6133</v>
      </c>
      <c r="I39" s="322">
        <f>H39/'Dades generals - 2020'!$E$12</f>
        <v>0.11542732388534432</v>
      </c>
      <c r="J39" s="264">
        <v>0</v>
      </c>
      <c r="K39" s="322">
        <f>J39/'Dades generals - 2020'!$F$12</f>
        <v>0</v>
      </c>
      <c r="L39" s="581">
        <v>19774</v>
      </c>
      <c r="M39" s="322">
        <f>L39/'Dades generals - 2020'!$G$12</f>
        <v>0.94206765126250591</v>
      </c>
      <c r="N39" s="266">
        <v>5078</v>
      </c>
      <c r="O39" s="325">
        <f>N39/'Dades generals - 2020'!$H$12</f>
        <v>6.5248955991005456E-2</v>
      </c>
      <c r="P39" s="266">
        <v>2522</v>
      </c>
      <c r="Q39" s="325">
        <f>P39/'Dades generals - 2020'!$I$12</f>
        <v>7.8921016397546631E-2</v>
      </c>
      <c r="R39" s="558">
        <v>828</v>
      </c>
      <c r="S39" s="325">
        <f>R39/'Dades generals - 2020'!$J$12</f>
        <v>2.2771024696111326E-2</v>
      </c>
      <c r="T39" s="584">
        <v>1123</v>
      </c>
      <c r="U39" s="424">
        <f>T39/'Dades generals - 2020'!K12</f>
        <v>0.19282280219780221</v>
      </c>
      <c r="V39" s="25">
        <f t="shared" si="13"/>
        <v>9551</v>
      </c>
      <c r="W39" s="325">
        <f>V39/'Dades generals - 2020'!$L$12</f>
        <v>6.2849171201642462E-2</v>
      </c>
      <c r="X39" s="365">
        <f t="shared" si="8"/>
        <v>71997</v>
      </c>
      <c r="Y39" s="369">
        <f>X39/'Dades generals - 2020'!$M$12</f>
        <v>0.12715218454789334</v>
      </c>
      <c r="AA39" s="457">
        <v>17</v>
      </c>
      <c r="AB39" s="446">
        <v>892</v>
      </c>
      <c r="AC39" s="446">
        <v>513</v>
      </c>
      <c r="AD39" s="446">
        <v>3009</v>
      </c>
      <c r="AE39" s="446">
        <v>0</v>
      </c>
      <c r="AF39" s="446">
        <v>1</v>
      </c>
      <c r="AG39" s="446">
        <v>0</v>
      </c>
      <c r="AH39" s="446">
        <v>0</v>
      </c>
      <c r="AI39" s="446">
        <v>0</v>
      </c>
      <c r="AJ39" s="450">
        <v>646</v>
      </c>
      <c r="AK39" s="452">
        <f t="shared" si="14"/>
        <v>5078</v>
      </c>
      <c r="AL39" s="463">
        <v>1</v>
      </c>
      <c r="AM39" s="446">
        <v>421</v>
      </c>
      <c r="AN39" s="446">
        <v>6</v>
      </c>
      <c r="AO39" s="446">
        <v>2094</v>
      </c>
      <c r="AP39" s="446">
        <v>0</v>
      </c>
      <c r="AQ39" s="446">
        <v>0</v>
      </c>
      <c r="AR39" s="446">
        <v>0</v>
      </c>
      <c r="AS39" s="446">
        <v>0</v>
      </c>
      <c r="AT39" s="446">
        <v>0</v>
      </c>
      <c r="AU39" s="450">
        <v>0</v>
      </c>
      <c r="AV39" s="452">
        <f t="shared" si="15"/>
        <v>2522</v>
      </c>
    </row>
    <row r="40" spans="2:48" ht="16.5" customHeight="1" thickBot="1" x14ac:dyDescent="0.4">
      <c r="B40" s="786"/>
      <c r="C40" s="56" t="s">
        <v>18</v>
      </c>
      <c r="D40" s="556">
        <v>29415</v>
      </c>
      <c r="E40" s="176">
        <f>D40/'Dades generals - 2020'!$C$13</f>
        <v>9.2382923527730587E-2</v>
      </c>
      <c r="F40" s="303">
        <v>0</v>
      </c>
      <c r="G40" s="176">
        <f>F40/'Dades generals - 2020'!$D$13</f>
        <v>0</v>
      </c>
      <c r="H40" s="557">
        <v>5112</v>
      </c>
      <c r="I40" s="322">
        <f>H40/'Dades generals - 2020'!$E$13</f>
        <v>9.0530752474896836E-2</v>
      </c>
      <c r="J40" s="264">
        <v>0</v>
      </c>
      <c r="K40" s="322">
        <f>J40/'Dades generals - 2020'!$F$13</f>
        <v>0</v>
      </c>
      <c r="L40" s="581">
        <v>25929</v>
      </c>
      <c r="M40" s="322">
        <f>L40/'Dades generals - 2020'!$G$13</f>
        <v>0.94205057404447023</v>
      </c>
      <c r="N40" s="266">
        <v>5278</v>
      </c>
      <c r="O40" s="325">
        <f>N40/'Dades generals - 2020'!$H$13</f>
        <v>6.0217458271058427E-2</v>
      </c>
      <c r="P40" s="266">
        <v>4348</v>
      </c>
      <c r="Q40" s="325">
        <f>P40/'Dades generals - 2020'!$I$13</f>
        <v>8.8865271419228259E-2</v>
      </c>
      <c r="R40" s="558">
        <v>733</v>
      </c>
      <c r="S40" s="325">
        <f>R40/'Dades generals - 2020'!$J$13</f>
        <v>1.9001944264419961E-2</v>
      </c>
      <c r="T40" s="584">
        <v>1195</v>
      </c>
      <c r="U40" s="424">
        <f>T40/'Dades generals - 2020'!K13</f>
        <v>0.18452748610253242</v>
      </c>
      <c r="V40" s="25">
        <f t="shared" si="13"/>
        <v>11554</v>
      </c>
      <c r="W40" s="325">
        <f>V40/'Dades generals - 2020'!$L$13</f>
        <v>6.3613539762591667E-2</v>
      </c>
      <c r="X40" s="365">
        <f t="shared" si="8"/>
        <v>72010</v>
      </c>
      <c r="Y40" s="369">
        <f>X40/'Dades generals - 2020'!$M$13</f>
        <v>0.12148972963853388</v>
      </c>
      <c r="AA40" s="457">
        <v>6</v>
      </c>
      <c r="AB40" s="446">
        <v>656</v>
      </c>
      <c r="AC40" s="446">
        <v>291</v>
      </c>
      <c r="AD40" s="446">
        <v>3668</v>
      </c>
      <c r="AE40" s="446">
        <v>0</v>
      </c>
      <c r="AF40" s="446">
        <v>0</v>
      </c>
      <c r="AG40" s="446">
        <v>0</v>
      </c>
      <c r="AH40" s="446">
        <v>0</v>
      </c>
      <c r="AI40" s="446">
        <v>0</v>
      </c>
      <c r="AJ40" s="450">
        <v>657</v>
      </c>
      <c r="AK40" s="452">
        <f t="shared" si="14"/>
        <v>5278</v>
      </c>
      <c r="AL40" s="463">
        <v>1</v>
      </c>
      <c r="AM40" s="446">
        <v>366</v>
      </c>
      <c r="AN40" s="446">
        <v>15</v>
      </c>
      <c r="AO40" s="446">
        <v>3966</v>
      </c>
      <c r="AP40" s="446">
        <v>0</v>
      </c>
      <c r="AQ40" s="446">
        <v>0</v>
      </c>
      <c r="AR40" s="446">
        <v>0</v>
      </c>
      <c r="AS40" s="446">
        <v>0</v>
      </c>
      <c r="AT40" s="446">
        <v>0</v>
      </c>
      <c r="AU40" s="450">
        <v>0</v>
      </c>
      <c r="AV40" s="452">
        <f t="shared" si="15"/>
        <v>4348</v>
      </c>
    </row>
    <row r="41" spans="2:48" ht="16.5" customHeight="1" thickBot="1" x14ac:dyDescent="0.4">
      <c r="B41" s="786"/>
      <c r="C41" s="56" t="s">
        <v>150</v>
      </c>
      <c r="D41" s="556">
        <v>26216</v>
      </c>
      <c r="E41" s="176">
        <f>D41/'Dades generals - 2020'!$C$14</f>
        <v>8.7655183712773463E-2</v>
      </c>
      <c r="F41" s="303">
        <v>0</v>
      </c>
      <c r="G41" s="176">
        <f>F41/'Dades generals - 2020'!$D$14</f>
        <v>0</v>
      </c>
      <c r="H41" s="557">
        <v>4088</v>
      </c>
      <c r="I41" s="322">
        <f>H41/'Dades generals - 2020'!$E$14</f>
        <v>8.7802573079318713E-2</v>
      </c>
      <c r="J41" s="264">
        <v>0</v>
      </c>
      <c r="K41" s="322">
        <f>J41/'Dades generals - 2020'!$F$14</f>
        <v>0</v>
      </c>
      <c r="L41" s="581">
        <v>24939</v>
      </c>
      <c r="M41" s="322">
        <f>L41/'Dades generals - 2020'!$G$14</f>
        <v>0.94176957063555</v>
      </c>
      <c r="N41" s="266">
        <v>5310</v>
      </c>
      <c r="O41" s="325">
        <f>N41/'Dades generals - 2020'!$H$14</f>
        <v>6.1775792265810411E-2</v>
      </c>
      <c r="P41" s="266">
        <v>4752</v>
      </c>
      <c r="Q41" s="325">
        <f>P41/'Dades generals - 2020'!$I$14</f>
        <v>9.7957164354476309E-2</v>
      </c>
      <c r="R41" s="558">
        <v>669</v>
      </c>
      <c r="S41" s="325">
        <f>R41/'Dades generals - 2020'!$J$14</f>
        <v>1.7571507367425736E-2</v>
      </c>
      <c r="T41" s="584">
        <v>1268</v>
      </c>
      <c r="U41" s="424">
        <f>T41/'Dades generals - 2020'!K14</f>
        <v>0.18922548873302492</v>
      </c>
      <c r="V41" s="25">
        <f t="shared" si="13"/>
        <v>11999</v>
      </c>
      <c r="W41" s="325">
        <f>V41/'Dades generals - 2020'!$L$14</f>
        <v>6.6943389068349318E-2</v>
      </c>
      <c r="X41" s="365">
        <f t="shared" si="8"/>
        <v>67242</v>
      </c>
      <c r="Y41" s="369">
        <f>X41/'Dades generals - 2020'!$M$14</f>
        <v>0.12072800917821574</v>
      </c>
      <c r="AA41" s="457">
        <v>3</v>
      </c>
      <c r="AB41" s="446">
        <v>498</v>
      </c>
      <c r="AC41" s="446">
        <v>306</v>
      </c>
      <c r="AD41" s="446">
        <v>3836</v>
      </c>
      <c r="AE41" s="446">
        <v>0</v>
      </c>
      <c r="AF41" s="446">
        <v>0</v>
      </c>
      <c r="AG41" s="446">
        <v>0</v>
      </c>
      <c r="AH41" s="446">
        <v>0</v>
      </c>
      <c r="AI41" s="446">
        <v>0</v>
      </c>
      <c r="AJ41" s="450">
        <v>667</v>
      </c>
      <c r="AK41" s="452">
        <f t="shared" si="14"/>
        <v>5310</v>
      </c>
      <c r="AL41" s="463">
        <v>1</v>
      </c>
      <c r="AM41" s="446">
        <v>461</v>
      </c>
      <c r="AN41" s="446">
        <v>75</v>
      </c>
      <c r="AO41" s="446">
        <v>4215</v>
      </c>
      <c r="AP41" s="446">
        <v>0</v>
      </c>
      <c r="AQ41" s="446">
        <v>0</v>
      </c>
      <c r="AR41" s="446">
        <v>0</v>
      </c>
      <c r="AS41" s="446">
        <v>0</v>
      </c>
      <c r="AT41" s="446">
        <v>0</v>
      </c>
      <c r="AU41" s="450">
        <v>0</v>
      </c>
      <c r="AV41" s="452">
        <f t="shared" si="15"/>
        <v>4752</v>
      </c>
    </row>
    <row r="42" spans="2:48" ht="16.5" customHeight="1" thickBot="1" x14ac:dyDescent="0.4">
      <c r="B42" s="786"/>
      <c r="C42" s="57" t="s">
        <v>151</v>
      </c>
      <c r="D42" s="556">
        <v>27252</v>
      </c>
      <c r="E42" s="177">
        <f>D42/'Dades generals - 2020'!$C$15</f>
        <v>8.4293747564166813E-2</v>
      </c>
      <c r="F42" s="17">
        <v>0</v>
      </c>
      <c r="G42" s="176">
        <f>F42/'Dades generals - 2020'!$D$14</f>
        <v>0</v>
      </c>
      <c r="H42" s="557">
        <v>4081</v>
      </c>
      <c r="I42" s="323">
        <f>H42/'Dades generals - 2020'!$E$15</f>
        <v>8.7225083890824368E-2</v>
      </c>
      <c r="J42" s="268">
        <v>0</v>
      </c>
      <c r="K42" s="323">
        <f>J42/'Dades generals - 2020'!$F$15</f>
        <v>0</v>
      </c>
      <c r="L42" s="581">
        <v>21277</v>
      </c>
      <c r="M42" s="323">
        <f>L42/'Dades generals - 2020'!$G$15</f>
        <v>0.94568647495444247</v>
      </c>
      <c r="N42" s="38">
        <v>4270</v>
      </c>
      <c r="O42" s="326">
        <f>N42/'Dades generals - 2020'!$H$15</f>
        <v>5.422222222222222E-2</v>
      </c>
      <c r="P42" s="38">
        <v>3339</v>
      </c>
      <c r="Q42" s="326">
        <f>P42/'Dades generals - 2020'!$I$15</f>
        <v>9.0375142099280034E-2</v>
      </c>
      <c r="R42" s="558">
        <v>635</v>
      </c>
      <c r="S42" s="326">
        <f>R42/'Dades generals - 2020'!$J$15</f>
        <v>1.7548708028188476E-2</v>
      </c>
      <c r="T42" s="584">
        <v>1178</v>
      </c>
      <c r="U42" s="424">
        <f>T42/'Dades generals - 2020'!K15</f>
        <v>0.18639240506329113</v>
      </c>
      <c r="V42" s="25">
        <f t="shared" si="13"/>
        <v>9422</v>
      </c>
      <c r="W42" s="326">
        <f>V42/'Dades generals - 2020'!$L$15</f>
        <v>5.9557145656474991E-2</v>
      </c>
      <c r="X42" s="366">
        <f t="shared" si="8"/>
        <v>62032</v>
      </c>
      <c r="Y42" s="370">
        <f>X42/'Dades generals - 2020'!$M$15</f>
        <v>0.11142625680562017</v>
      </c>
      <c r="AA42" s="458">
        <v>2</v>
      </c>
      <c r="AB42" s="447">
        <v>479</v>
      </c>
      <c r="AC42" s="447">
        <v>257</v>
      </c>
      <c r="AD42" s="447">
        <v>2931</v>
      </c>
      <c r="AE42" s="447">
        <v>0</v>
      </c>
      <c r="AF42" s="447">
        <v>0</v>
      </c>
      <c r="AG42" s="447">
        <v>0</v>
      </c>
      <c r="AH42" s="447">
        <v>0</v>
      </c>
      <c r="AI42" s="447">
        <v>0</v>
      </c>
      <c r="AJ42" s="451">
        <v>601</v>
      </c>
      <c r="AK42" s="452">
        <f t="shared" si="14"/>
        <v>4270</v>
      </c>
      <c r="AL42" s="464">
        <v>0</v>
      </c>
      <c r="AM42" s="447">
        <v>462</v>
      </c>
      <c r="AN42" s="447">
        <v>66</v>
      </c>
      <c r="AO42" s="447">
        <v>2811</v>
      </c>
      <c r="AP42" s="447">
        <v>0</v>
      </c>
      <c r="AQ42" s="447">
        <v>0</v>
      </c>
      <c r="AR42" s="447">
        <v>0</v>
      </c>
      <c r="AS42" s="447">
        <v>0</v>
      </c>
      <c r="AT42" s="447">
        <v>0</v>
      </c>
      <c r="AU42" s="451">
        <v>0</v>
      </c>
      <c r="AV42" s="452">
        <f t="shared" si="15"/>
        <v>3339</v>
      </c>
    </row>
    <row r="43" spans="2:48" ht="16.5" customHeight="1" thickBot="1" x14ac:dyDescent="0.4">
      <c r="B43" s="792"/>
      <c r="C43" s="58" t="s">
        <v>10</v>
      </c>
      <c r="D43" s="45">
        <f>SUM(D31:D42)</f>
        <v>326288</v>
      </c>
      <c r="E43" s="178">
        <f>D43/'Dades generals - 2020'!$C$16</f>
        <v>9.5550318917872606E-2</v>
      </c>
      <c r="F43" s="28">
        <f>SUM(F31:F42)</f>
        <v>0</v>
      </c>
      <c r="G43" s="178">
        <f>F43/'Dades generals - 2020'!$D$16</f>
        <v>0</v>
      </c>
      <c r="H43" s="29">
        <f>SUM(H31:H42)</f>
        <v>59916</v>
      </c>
      <c r="I43" s="324">
        <f>H43/'Dades generals - 2020'!$E$16</f>
        <v>9.5724846186167861E-2</v>
      </c>
      <c r="J43" s="45">
        <f>SUM(J31:J42)</f>
        <v>0</v>
      </c>
      <c r="K43" s="324">
        <f>J43/'Dades generals - 2020'!$F$16</f>
        <v>0</v>
      </c>
      <c r="L43" s="45">
        <f>SUM(L31:L42)</f>
        <v>216615</v>
      </c>
      <c r="M43" s="324">
        <f>L43/'Dades generals - 2020'!$G$16</f>
        <v>0.9464956742113082</v>
      </c>
      <c r="N43" s="40">
        <f>SUM(N31:N42)</f>
        <v>58226</v>
      </c>
      <c r="O43" s="327">
        <f>N43/'Dades generals - 2020'!$H$16</f>
        <v>6.5257787650491006E-2</v>
      </c>
      <c r="P43" s="40">
        <f>SUM(P31:P42)</f>
        <v>43713</v>
      </c>
      <c r="Q43" s="327">
        <f>P43/'Dades generals - 2020'!$I$16</f>
        <v>9.8978358036599781E-2</v>
      </c>
      <c r="R43" s="28">
        <f>SUM(R31:R42)</f>
        <v>8656</v>
      </c>
      <c r="S43" s="327">
        <f>R43/'Dades generals - 2020'!$J$16</f>
        <v>2.4396224447519651E-2</v>
      </c>
      <c r="T43" s="28">
        <f>SUM(T31:T42)</f>
        <v>9866</v>
      </c>
      <c r="U43" s="327">
        <f>T43/'Dades generals - 2020'!K16</f>
        <v>0.20277880544251242</v>
      </c>
      <c r="V43" s="29">
        <f>N43+P43+R43+T43</f>
        <v>120461</v>
      </c>
      <c r="W43" s="327">
        <f>V43/'Dades generals - 2020'!$L$16</f>
        <v>6.9336017880094469E-2</v>
      </c>
      <c r="X43" s="554">
        <f t="shared" si="8"/>
        <v>723280</v>
      </c>
      <c r="Y43" s="552">
        <f>X43/'Dades generals - 2020'!$M$16</f>
        <v>0.11916975940487616</v>
      </c>
      <c r="AA43" s="459">
        <f>SUM(AA31:AA42)</f>
        <v>65</v>
      </c>
      <c r="AB43" s="459">
        <f t="shared" ref="AB43:AJ43" si="16">SUM(AB31:AB42)</f>
        <v>7893</v>
      </c>
      <c r="AC43" s="459">
        <f t="shared" si="16"/>
        <v>5337</v>
      </c>
      <c r="AD43" s="459">
        <f t="shared" si="16"/>
        <v>37662</v>
      </c>
      <c r="AE43" s="459">
        <f t="shared" si="16"/>
        <v>1</v>
      </c>
      <c r="AF43" s="459">
        <f t="shared" si="16"/>
        <v>1</v>
      </c>
      <c r="AG43" s="459">
        <f t="shared" si="16"/>
        <v>8</v>
      </c>
      <c r="AH43" s="459">
        <f t="shared" si="16"/>
        <v>162</v>
      </c>
      <c r="AI43" s="459">
        <f t="shared" si="16"/>
        <v>0</v>
      </c>
      <c r="AJ43" s="459">
        <f t="shared" si="16"/>
        <v>7097</v>
      </c>
      <c r="AK43" s="460">
        <f>SUM(AK31:AK42)</f>
        <v>58226</v>
      </c>
      <c r="AL43" s="465">
        <f>SUM(AL31:AL42)</f>
        <v>18</v>
      </c>
      <c r="AM43" s="465">
        <f t="shared" ref="AM43:AU43" si="17">SUM(AM31:AM42)</f>
        <v>3796</v>
      </c>
      <c r="AN43" s="465">
        <f t="shared" si="17"/>
        <v>875</v>
      </c>
      <c r="AO43" s="465">
        <f t="shared" si="17"/>
        <v>38764</v>
      </c>
      <c r="AP43" s="465">
        <f t="shared" si="17"/>
        <v>0</v>
      </c>
      <c r="AQ43" s="465">
        <f t="shared" si="17"/>
        <v>0</v>
      </c>
      <c r="AR43" s="465">
        <f t="shared" si="17"/>
        <v>0</v>
      </c>
      <c r="AS43" s="465">
        <f t="shared" si="17"/>
        <v>144</v>
      </c>
      <c r="AT43" s="465">
        <f t="shared" si="17"/>
        <v>0</v>
      </c>
      <c r="AU43" s="465">
        <f t="shared" si="17"/>
        <v>116</v>
      </c>
      <c r="AV43" s="460">
        <f>SUM(AV31:AV42)</f>
        <v>43713</v>
      </c>
    </row>
    <row r="44" spans="2:48" ht="16.5" customHeight="1" x14ac:dyDescent="0.35">
      <c r="B44" s="785" t="s">
        <v>33</v>
      </c>
      <c r="C44" s="56" t="s">
        <v>143</v>
      </c>
      <c r="D44" s="559">
        <v>11576</v>
      </c>
      <c r="E44" s="166">
        <f>D44/'Dades generals - 2020'!$C$4</f>
        <v>2.4860460571386848E-2</v>
      </c>
      <c r="F44" s="560">
        <v>6659</v>
      </c>
      <c r="G44" s="166">
        <f>F44/'Dades generals - 2020'!$D$4</f>
        <v>0.94200028292544913</v>
      </c>
      <c r="H44" s="561">
        <v>3232</v>
      </c>
      <c r="I44" s="179">
        <f>H44/'Dades generals - 2020'!$E$4</f>
        <v>3.0114139296529233E-2</v>
      </c>
      <c r="J44" s="267">
        <v>0</v>
      </c>
      <c r="K44" s="179">
        <f>J44/'Dades generals - 2020'!$F$4</f>
        <v>0</v>
      </c>
      <c r="L44" s="582">
        <v>0</v>
      </c>
      <c r="M44" s="179">
        <f>L44/'Dades generals - 2020'!$G$4</f>
        <v>0</v>
      </c>
      <c r="N44" s="55">
        <v>568</v>
      </c>
      <c r="O44" s="218">
        <f>N44/'Dades generals - 2020'!$H$4</f>
        <v>4.7666602327942871E-3</v>
      </c>
      <c r="P44" s="55">
        <v>516</v>
      </c>
      <c r="Q44" s="218">
        <f>P44/'Dades generals - 2020'!$I$4</f>
        <v>6.5589607352137379E-3</v>
      </c>
      <c r="R44" s="562">
        <v>4</v>
      </c>
      <c r="S44" s="218">
        <f>R44/'Dades generals - 2020'!$J$4</f>
        <v>1.1953858107704261E-4</v>
      </c>
      <c r="T44" s="584">
        <v>0</v>
      </c>
      <c r="U44" s="218"/>
      <c r="V44" s="584">
        <f>N44+P44+R44+T44</f>
        <v>1088</v>
      </c>
      <c r="W44" s="218">
        <f>V44/'Dades generals - 2020'!$L$4</f>
        <v>4.7039698392522073E-3</v>
      </c>
      <c r="X44" s="553">
        <f t="shared" si="8"/>
        <v>22555</v>
      </c>
      <c r="Y44" s="368">
        <f>X44/'Dades generals - 2020'!$M$4</f>
        <v>2.6721084244571078E-2</v>
      </c>
      <c r="AA44" s="475">
        <v>0</v>
      </c>
      <c r="AB44" s="448">
        <v>292</v>
      </c>
      <c r="AC44" s="448">
        <v>276</v>
      </c>
      <c r="AD44" s="448">
        <v>0</v>
      </c>
      <c r="AE44" s="448">
        <v>0</v>
      </c>
      <c r="AF44" s="448">
        <v>0</v>
      </c>
      <c r="AG44" s="448">
        <v>0</v>
      </c>
      <c r="AH44" s="448">
        <v>0</v>
      </c>
      <c r="AI44" s="448">
        <v>0</v>
      </c>
      <c r="AJ44" s="474">
        <v>0</v>
      </c>
      <c r="AK44" s="461">
        <f>SUM(AA44:AJ44)</f>
        <v>568</v>
      </c>
      <c r="AL44" s="468">
        <v>0</v>
      </c>
      <c r="AM44" s="448">
        <v>174</v>
      </c>
      <c r="AN44" s="448">
        <v>27</v>
      </c>
      <c r="AO44" s="448">
        <v>315</v>
      </c>
      <c r="AP44" s="448">
        <v>0</v>
      </c>
      <c r="AQ44" s="448">
        <v>0</v>
      </c>
      <c r="AR44" s="448">
        <v>0</v>
      </c>
      <c r="AS44" s="448">
        <v>0</v>
      </c>
      <c r="AT44" s="448">
        <v>0</v>
      </c>
      <c r="AU44" s="449">
        <v>0</v>
      </c>
      <c r="AV44" s="461">
        <f>SUM(AL44:AU44)</f>
        <v>516</v>
      </c>
    </row>
    <row r="45" spans="2:48" ht="16.5" customHeight="1" x14ac:dyDescent="0.35">
      <c r="B45" s="786"/>
      <c r="C45" s="56" t="s">
        <v>144</v>
      </c>
      <c r="D45" s="559">
        <v>12016</v>
      </c>
      <c r="E45" s="176">
        <f>D45/'Dades generals - 2020'!$C$5</f>
        <v>2.6435749863597164E-2</v>
      </c>
      <c r="F45" s="560">
        <v>6799</v>
      </c>
      <c r="G45" s="176">
        <f>F45/'Dades generals - 2020'!$D$5</f>
        <v>0.90244226174674802</v>
      </c>
      <c r="H45" s="561">
        <v>3178</v>
      </c>
      <c r="I45" s="322">
        <f>H45/'Dades generals - 2020'!$E$5</f>
        <v>2.8619286048773458E-2</v>
      </c>
      <c r="J45" s="264">
        <v>0</v>
      </c>
      <c r="K45" s="322">
        <f>J45/'Dades generals - 2020'!$F$5</f>
        <v>0</v>
      </c>
      <c r="L45" s="582">
        <v>2154</v>
      </c>
      <c r="M45" s="322">
        <f>L45/'Dades generals - 2020'!$G$5</f>
        <v>6.1898330411793441E-2</v>
      </c>
      <c r="N45" s="266">
        <v>580</v>
      </c>
      <c r="O45" s="325">
        <f>N45/'Dades generals - 2020'!$H$5</f>
        <v>4.6126194907031856E-3</v>
      </c>
      <c r="P45" s="266">
        <v>748</v>
      </c>
      <c r="Q45" s="325">
        <f>P45/'Dades generals - 2020'!$I$5</f>
        <v>7.1934835501957055E-3</v>
      </c>
      <c r="R45" s="562">
        <v>9</v>
      </c>
      <c r="S45" s="325">
        <f>R45/'Dades generals - 2020'!$J$5</f>
        <v>2.5728252479917667E-4</v>
      </c>
      <c r="T45" s="584">
        <v>0</v>
      </c>
      <c r="U45" s="325"/>
      <c r="V45" s="584">
        <f t="shared" ref="V45:V55" si="18">N45+P45+R45+T45</f>
        <v>1337</v>
      </c>
      <c r="W45" s="325">
        <f>V45/'Dades generals - 2020'!$L$5</f>
        <v>5.0508866440503808E-3</v>
      </c>
      <c r="X45" s="365">
        <f t="shared" si="8"/>
        <v>25484</v>
      </c>
      <c r="Y45" s="369">
        <f>X45/'Dades generals - 2020'!$M$5</f>
        <v>2.910993329068811E-2</v>
      </c>
      <c r="AA45" s="457">
        <v>0</v>
      </c>
      <c r="AB45" s="446">
        <v>324</v>
      </c>
      <c r="AC45" s="446">
        <v>256</v>
      </c>
      <c r="AD45" s="446">
        <v>0</v>
      </c>
      <c r="AE45" s="446">
        <v>0</v>
      </c>
      <c r="AF45" s="446">
        <v>0</v>
      </c>
      <c r="AG45" s="446">
        <v>0</v>
      </c>
      <c r="AH45" s="446">
        <v>0</v>
      </c>
      <c r="AI45" s="446">
        <v>0</v>
      </c>
      <c r="AJ45" s="470">
        <v>0</v>
      </c>
      <c r="AK45" s="461">
        <f t="shared" ref="AK45:AK55" si="19">SUM(AA45:AJ45)</f>
        <v>580</v>
      </c>
      <c r="AL45" s="463">
        <v>0</v>
      </c>
      <c r="AM45" s="446">
        <v>259</v>
      </c>
      <c r="AN45" s="446">
        <v>37</v>
      </c>
      <c r="AO45" s="446">
        <v>452</v>
      </c>
      <c r="AP45" s="446">
        <v>0</v>
      </c>
      <c r="AQ45" s="446">
        <v>0</v>
      </c>
      <c r="AR45" s="446">
        <v>0</v>
      </c>
      <c r="AS45" s="446">
        <v>0</v>
      </c>
      <c r="AT45" s="446">
        <v>0</v>
      </c>
      <c r="AU45" s="450">
        <v>0</v>
      </c>
      <c r="AV45" s="461">
        <f t="shared" ref="AV45:AV55" si="20">SUM(AL45:AU45)</f>
        <v>748</v>
      </c>
    </row>
    <row r="46" spans="2:48" ht="16.5" customHeight="1" x14ac:dyDescent="0.35">
      <c r="B46" s="786"/>
      <c r="C46" s="56" t="s">
        <v>145</v>
      </c>
      <c r="D46" s="559">
        <v>5720</v>
      </c>
      <c r="E46" s="176">
        <f>D46/'Dades generals - 2020'!$C$6</f>
        <v>2.4120467397308797E-2</v>
      </c>
      <c r="F46" s="560">
        <v>3037</v>
      </c>
      <c r="G46" s="176">
        <f>F46/'Dades generals - 2020'!$D$6</f>
        <v>0.90198990198990203</v>
      </c>
      <c r="H46" s="561">
        <v>1384</v>
      </c>
      <c r="I46" s="322">
        <f>H46/'Dades generals - 2020'!$E$6</f>
        <v>2.8494369067962363E-2</v>
      </c>
      <c r="J46" s="264">
        <v>0</v>
      </c>
      <c r="K46" s="322">
        <f>J46/'Dades generals - 2020'!$F$6</f>
        <v>0</v>
      </c>
      <c r="L46" s="582">
        <v>1005</v>
      </c>
      <c r="M46" s="322">
        <f>L46/'Dades generals - 2020'!$G$6</f>
        <v>5.8237237063220725E-2</v>
      </c>
      <c r="N46" s="266">
        <v>217</v>
      </c>
      <c r="O46" s="325">
        <f>N46/'Dades generals - 2020'!$H$6</f>
        <v>2.9193348759619007E-3</v>
      </c>
      <c r="P46" s="266">
        <v>321</v>
      </c>
      <c r="Q46" s="325">
        <f>P46/'Dades generals - 2020'!$I$6</f>
        <v>6.8748393729118479E-3</v>
      </c>
      <c r="R46" s="562">
        <v>12</v>
      </c>
      <c r="S46" s="325">
        <f>R46/'Dades generals - 2020'!$J$6</f>
        <v>5.7023379585630107E-4</v>
      </c>
      <c r="T46" s="584">
        <v>0</v>
      </c>
      <c r="U46" s="325"/>
      <c r="V46" s="584">
        <f t="shared" si="18"/>
        <v>550</v>
      </c>
      <c r="W46" s="325">
        <f>V46/'Dades generals - 2020'!$L$6</f>
        <v>3.871385533688093E-3</v>
      </c>
      <c r="X46" s="365">
        <f t="shared" si="8"/>
        <v>11696</v>
      </c>
      <c r="Y46" s="369">
        <f>X46/'Dades generals - 2020'!$M$6</f>
        <v>2.600989603602602E-2</v>
      </c>
      <c r="AA46" s="457">
        <v>0</v>
      </c>
      <c r="AB46" s="446">
        <v>109</v>
      </c>
      <c r="AC46" s="446">
        <v>108</v>
      </c>
      <c r="AD46" s="446">
        <v>0</v>
      </c>
      <c r="AE46" s="446">
        <v>0</v>
      </c>
      <c r="AF46" s="446">
        <v>0</v>
      </c>
      <c r="AG46" s="446">
        <v>0</v>
      </c>
      <c r="AH46" s="446">
        <v>0</v>
      </c>
      <c r="AI46" s="446">
        <v>0</v>
      </c>
      <c r="AJ46" s="470">
        <v>0</v>
      </c>
      <c r="AK46" s="461">
        <f t="shared" si="19"/>
        <v>217</v>
      </c>
      <c r="AL46" s="463">
        <v>0</v>
      </c>
      <c r="AM46" s="446">
        <v>113</v>
      </c>
      <c r="AN46" s="446">
        <v>9</v>
      </c>
      <c r="AO46" s="446">
        <v>199</v>
      </c>
      <c r="AP46" s="446">
        <v>0</v>
      </c>
      <c r="AQ46" s="446">
        <v>0</v>
      </c>
      <c r="AR46" s="446">
        <v>0</v>
      </c>
      <c r="AS46" s="446">
        <v>0</v>
      </c>
      <c r="AT46" s="446">
        <v>0</v>
      </c>
      <c r="AU46" s="450">
        <v>0</v>
      </c>
      <c r="AV46" s="461">
        <f t="shared" si="20"/>
        <v>321</v>
      </c>
    </row>
    <row r="47" spans="2:48" ht="16.5" customHeight="1" x14ac:dyDescent="0.35">
      <c r="B47" s="786"/>
      <c r="C47" s="56" t="s">
        <v>15</v>
      </c>
      <c r="D47" s="559">
        <v>626</v>
      </c>
      <c r="E47" s="176">
        <f>D47/'Dades generals - 2020'!$C$7</f>
        <v>1.3787331512642057E-2</v>
      </c>
      <c r="F47" s="560">
        <v>79</v>
      </c>
      <c r="G47" s="176">
        <f>F47/'Dades generals - 2020'!$D$7</f>
        <v>0.82291666666666663</v>
      </c>
      <c r="H47" s="561">
        <v>75</v>
      </c>
      <c r="I47" s="322">
        <f>H47/'Dades generals - 2020'!$E$7</f>
        <v>1.6983695652173912E-2</v>
      </c>
      <c r="J47" s="264">
        <v>0</v>
      </c>
      <c r="K47" s="322">
        <f>J47/'Dades generals - 2020'!$F$7</f>
        <v>0</v>
      </c>
      <c r="L47" s="582">
        <v>0</v>
      </c>
      <c r="M47" s="322">
        <f>L47/'Dades generals - 2020'!$G$7</f>
        <v>0</v>
      </c>
      <c r="N47" s="266">
        <v>0</v>
      </c>
      <c r="O47" s="325">
        <f>N47/'Dades generals - 2020'!$H$7</f>
        <v>0</v>
      </c>
      <c r="P47" s="266">
        <v>0</v>
      </c>
      <c r="Q47" s="325">
        <f>P47/'Dades generals - 2020'!$I$7</f>
        <v>0</v>
      </c>
      <c r="R47" s="562">
        <v>0</v>
      </c>
      <c r="S47" s="325">
        <f>R47/'Dades generals - 2020'!$J$7</f>
        <v>0</v>
      </c>
      <c r="T47" s="584">
        <v>0</v>
      </c>
      <c r="U47" s="325">
        <f>T47/'Dades generals - 2020'!K7</f>
        <v>0</v>
      </c>
      <c r="V47" s="584">
        <f t="shared" si="18"/>
        <v>0</v>
      </c>
      <c r="W47" s="325">
        <f>V47/'Dades generals - 2020'!$L$7</f>
        <v>0</v>
      </c>
      <c r="X47" s="365">
        <f t="shared" si="8"/>
        <v>780</v>
      </c>
      <c r="Y47" s="369">
        <f>X47/'Dades generals - 2020'!$M$7</f>
        <v>8.9083807304872198E-3</v>
      </c>
      <c r="AA47" s="457">
        <v>0</v>
      </c>
      <c r="AB47" s="446">
        <v>0</v>
      </c>
      <c r="AC47" s="446">
        <v>0</v>
      </c>
      <c r="AD47" s="446">
        <v>0</v>
      </c>
      <c r="AE47" s="446">
        <v>0</v>
      </c>
      <c r="AF47" s="446">
        <v>0</v>
      </c>
      <c r="AG47" s="446">
        <v>0</v>
      </c>
      <c r="AH47" s="446">
        <v>0</v>
      </c>
      <c r="AI47" s="446">
        <v>0</v>
      </c>
      <c r="AJ47" s="470">
        <v>0</v>
      </c>
      <c r="AK47" s="461">
        <f t="shared" si="19"/>
        <v>0</v>
      </c>
      <c r="AL47" s="463">
        <v>0</v>
      </c>
      <c r="AM47" s="446">
        <v>0</v>
      </c>
      <c r="AN47" s="446">
        <v>0</v>
      </c>
      <c r="AO47" s="446">
        <v>0</v>
      </c>
      <c r="AP47" s="446">
        <v>0</v>
      </c>
      <c r="AQ47" s="446">
        <v>0</v>
      </c>
      <c r="AR47" s="446">
        <v>0</v>
      </c>
      <c r="AS47" s="446">
        <v>0</v>
      </c>
      <c r="AT47" s="446">
        <v>0</v>
      </c>
      <c r="AU47" s="450">
        <v>0</v>
      </c>
      <c r="AV47" s="461">
        <f t="shared" si="20"/>
        <v>0</v>
      </c>
    </row>
    <row r="48" spans="2:48" ht="16.5" customHeight="1" x14ac:dyDescent="0.35">
      <c r="B48" s="786"/>
      <c r="C48" s="56" t="s">
        <v>146</v>
      </c>
      <c r="D48" s="559">
        <v>1296</v>
      </c>
      <c r="E48" s="176">
        <f>D48/'Dades generals - 2020'!$C$8</f>
        <v>1.265587922228841E-2</v>
      </c>
      <c r="F48" s="560">
        <v>233</v>
      </c>
      <c r="G48" s="176">
        <f>F48/'Dades generals - 2020'!$D$8</f>
        <v>0.79794520547945202</v>
      </c>
      <c r="H48" s="561">
        <v>188</v>
      </c>
      <c r="I48" s="322">
        <f>H48/'Dades generals - 2020'!$E$8</f>
        <v>1.2700128352361008E-2</v>
      </c>
      <c r="J48" s="264">
        <v>0</v>
      </c>
      <c r="K48" s="322">
        <f>J48/'Dades generals - 2020'!$F$8</f>
        <v>0</v>
      </c>
      <c r="L48" s="582">
        <v>11</v>
      </c>
      <c r="M48" s="322">
        <f>L48/'Dades generals - 2020'!$G$8</f>
        <v>1.9996364297400473E-3</v>
      </c>
      <c r="N48" s="266">
        <v>51</v>
      </c>
      <c r="O48" s="325">
        <f>N48/'Dades generals - 2020'!$H$8</f>
        <v>1.3868871182661192E-3</v>
      </c>
      <c r="P48" s="266">
        <v>0</v>
      </c>
      <c r="Q48" s="325">
        <f>P48/'Dades generals - 2020'!$I$8</f>
        <v>0</v>
      </c>
      <c r="R48" s="562">
        <v>0</v>
      </c>
      <c r="S48" s="325">
        <f>R48/'Dades generals - 2020'!$J$8</f>
        <v>0</v>
      </c>
      <c r="T48" s="584">
        <v>0</v>
      </c>
      <c r="U48" s="325">
        <f>T48/'Dades generals - 2020'!K8</f>
        <v>0</v>
      </c>
      <c r="V48" s="584">
        <f t="shared" si="18"/>
        <v>51</v>
      </c>
      <c r="W48" s="325">
        <f>V48/'Dades generals - 2020'!$L$8</f>
        <v>8.0632411067193676E-4</v>
      </c>
      <c r="X48" s="365">
        <f t="shared" si="8"/>
        <v>1779</v>
      </c>
      <c r="Y48" s="369">
        <f>X48/'Dades generals - 2020'!$M$8</f>
        <v>9.5179498154191865E-3</v>
      </c>
      <c r="AA48" s="457">
        <v>0</v>
      </c>
      <c r="AB48" s="446">
        <v>51</v>
      </c>
      <c r="AC48" s="446">
        <v>0</v>
      </c>
      <c r="AD48" s="446">
        <v>0</v>
      </c>
      <c r="AE48" s="446">
        <v>0</v>
      </c>
      <c r="AF48" s="446">
        <v>0</v>
      </c>
      <c r="AG48" s="446">
        <v>0</v>
      </c>
      <c r="AH48" s="446">
        <v>0</v>
      </c>
      <c r="AI48" s="446">
        <v>0</v>
      </c>
      <c r="AJ48" s="470">
        <v>0</v>
      </c>
      <c r="AK48" s="461">
        <f t="shared" si="19"/>
        <v>51</v>
      </c>
      <c r="AL48" s="463">
        <v>0</v>
      </c>
      <c r="AM48" s="446">
        <v>0</v>
      </c>
      <c r="AN48" s="446">
        <v>0</v>
      </c>
      <c r="AO48" s="446">
        <v>0</v>
      </c>
      <c r="AP48" s="446">
        <v>0</v>
      </c>
      <c r="AQ48" s="446">
        <v>0</v>
      </c>
      <c r="AR48" s="446">
        <v>0</v>
      </c>
      <c r="AS48" s="446">
        <v>0</v>
      </c>
      <c r="AT48" s="446">
        <v>0</v>
      </c>
      <c r="AU48" s="450">
        <v>0</v>
      </c>
      <c r="AV48" s="461">
        <f t="shared" si="20"/>
        <v>0</v>
      </c>
    </row>
    <row r="49" spans="2:48" ht="16.5" customHeight="1" x14ac:dyDescent="0.35">
      <c r="B49" s="786"/>
      <c r="C49" s="56" t="s">
        <v>152</v>
      </c>
      <c r="D49" s="559">
        <v>3611</v>
      </c>
      <c r="E49" s="176">
        <f>D49/'Dades generals - 2020'!$C$9</f>
        <v>1.5038940485610762E-2</v>
      </c>
      <c r="F49" s="560">
        <v>1085</v>
      </c>
      <c r="G49" s="176">
        <f>F49/'Dades generals - 2020'!$D$9</f>
        <v>0.88355048859934848</v>
      </c>
      <c r="H49" s="561">
        <v>784</v>
      </c>
      <c r="I49" s="322">
        <f>H49/'Dades generals - 2020'!$E$9</f>
        <v>1.868579736396787E-2</v>
      </c>
      <c r="J49" s="264">
        <v>0</v>
      </c>
      <c r="K49" s="322">
        <f>J49/'Dades generals - 2020'!$F$9</f>
        <v>0</v>
      </c>
      <c r="L49" s="582">
        <v>188</v>
      </c>
      <c r="M49" s="322">
        <f>L49/'Dades generals - 2020'!$G$9</f>
        <v>1.7208237986270022E-2</v>
      </c>
      <c r="N49" s="266">
        <v>71</v>
      </c>
      <c r="O49" s="325">
        <f>N49/'Dades generals - 2020'!$H$9</f>
        <v>1.1894391208202104E-3</v>
      </c>
      <c r="P49" s="266">
        <v>2</v>
      </c>
      <c r="Q49" s="325">
        <f>P49/'Dades generals - 2020'!$I$9</f>
        <v>1.7280110592707794E-4</v>
      </c>
      <c r="R49" s="562">
        <v>13</v>
      </c>
      <c r="S49" s="325">
        <f>R49/'Dades generals - 2020'!$J$9</f>
        <v>4.7029882063526516E-4</v>
      </c>
      <c r="T49" s="584">
        <v>0</v>
      </c>
      <c r="U49" s="325">
        <f>T49/'Dades generals - 2020'!K9</f>
        <v>0</v>
      </c>
      <c r="V49" s="584">
        <f t="shared" si="18"/>
        <v>86</v>
      </c>
      <c r="W49" s="325">
        <f>V49/'Dades generals - 2020'!$L$9</f>
        <v>8.2044628461854017E-4</v>
      </c>
      <c r="X49" s="365">
        <f t="shared" si="8"/>
        <v>5754</v>
      </c>
      <c r="Y49" s="369">
        <f>X49/'Dades generals - 2020'!$M$9</f>
        <v>1.4369337422209791E-2</v>
      </c>
      <c r="AA49" s="457">
        <v>0</v>
      </c>
      <c r="AB49" s="446">
        <v>63</v>
      </c>
      <c r="AC49" s="446">
        <v>8</v>
      </c>
      <c r="AD49" s="446">
        <v>0</v>
      </c>
      <c r="AE49" s="446">
        <v>0</v>
      </c>
      <c r="AF49" s="446">
        <v>0</v>
      </c>
      <c r="AG49" s="446">
        <v>0</v>
      </c>
      <c r="AH49" s="446">
        <v>0</v>
      </c>
      <c r="AI49" s="446">
        <v>0</v>
      </c>
      <c r="AJ49" s="470">
        <v>0</v>
      </c>
      <c r="AK49" s="461">
        <f t="shared" si="19"/>
        <v>71</v>
      </c>
      <c r="AL49" s="463">
        <v>0</v>
      </c>
      <c r="AM49" s="446">
        <v>0</v>
      </c>
      <c r="AN49" s="446">
        <v>0</v>
      </c>
      <c r="AO49" s="446">
        <v>2</v>
      </c>
      <c r="AP49" s="446">
        <v>0</v>
      </c>
      <c r="AQ49" s="446">
        <v>0</v>
      </c>
      <c r="AR49" s="446">
        <v>0</v>
      </c>
      <c r="AS49" s="446">
        <v>0</v>
      </c>
      <c r="AT49" s="446">
        <v>0</v>
      </c>
      <c r="AU49" s="450">
        <v>0</v>
      </c>
      <c r="AV49" s="461">
        <f t="shared" si="20"/>
        <v>2</v>
      </c>
    </row>
    <row r="50" spans="2:48" ht="16.5" customHeight="1" x14ac:dyDescent="0.35">
      <c r="B50" s="786"/>
      <c r="C50" s="56" t="s">
        <v>147</v>
      </c>
      <c r="D50" s="559">
        <v>8334</v>
      </c>
      <c r="E50" s="176">
        <f>D50/'Dades generals - 2020'!$C$10</f>
        <v>2.518920618033223E-2</v>
      </c>
      <c r="F50" s="560">
        <v>2711</v>
      </c>
      <c r="G50" s="176">
        <f>F50/'Dades generals - 2020'!$D$10</f>
        <v>0.92179530771846308</v>
      </c>
      <c r="H50" s="561">
        <v>1602</v>
      </c>
      <c r="I50" s="322">
        <f>H50/'Dades generals - 2020'!$E$10</f>
        <v>2.9361093801546865E-2</v>
      </c>
      <c r="J50" s="264">
        <v>0</v>
      </c>
      <c r="K50" s="322">
        <f>J50/'Dades generals - 2020'!$F$10</f>
        <v>0</v>
      </c>
      <c r="L50" s="582">
        <v>790</v>
      </c>
      <c r="M50" s="322">
        <f>L50/'Dades generals - 2020'!$G$10</f>
        <v>4.882269328224461E-2</v>
      </c>
      <c r="N50" s="266">
        <v>209</v>
      </c>
      <c r="O50" s="325">
        <f>N50/'Dades generals - 2020'!$H$10</f>
        <v>2.9201363661767172E-3</v>
      </c>
      <c r="P50" s="266">
        <v>38</v>
      </c>
      <c r="Q50" s="325">
        <f>P50/'Dades generals - 2020'!$I$10</f>
        <v>2.3973250898996911E-3</v>
      </c>
      <c r="R50" s="562">
        <v>13</v>
      </c>
      <c r="S50" s="325">
        <f>R50/'Dades generals - 2020'!$J$10</f>
        <v>3.5619365975285639E-4</v>
      </c>
      <c r="T50" s="584">
        <v>6</v>
      </c>
      <c r="U50" s="325">
        <f>T50/'Dades generals - 2020'!K10</f>
        <v>1.0413051023950017E-3</v>
      </c>
      <c r="V50" s="584">
        <f t="shared" si="18"/>
        <v>266</v>
      </c>
      <c r="W50" s="325">
        <f>V50/'Dades generals - 2020'!$L$10</f>
        <v>2.0511713267839793E-3</v>
      </c>
      <c r="X50" s="365">
        <f t="shared" si="8"/>
        <v>13703</v>
      </c>
      <c r="Y50" s="369">
        <f>X50/'Dades generals - 2020'!$M$10</f>
        <v>2.5563772312100771E-2</v>
      </c>
      <c r="AA50" s="457">
        <v>0</v>
      </c>
      <c r="AB50" s="446">
        <v>180</v>
      </c>
      <c r="AC50" s="446">
        <v>29</v>
      </c>
      <c r="AD50" s="446">
        <v>0</v>
      </c>
      <c r="AE50" s="446">
        <v>0</v>
      </c>
      <c r="AF50" s="446">
        <v>0</v>
      </c>
      <c r="AG50" s="446">
        <v>0</v>
      </c>
      <c r="AH50" s="446">
        <v>0</v>
      </c>
      <c r="AI50" s="446">
        <v>0</v>
      </c>
      <c r="AJ50" s="470">
        <v>0</v>
      </c>
      <c r="AK50" s="461">
        <f t="shared" si="19"/>
        <v>209</v>
      </c>
      <c r="AL50" s="463">
        <v>0</v>
      </c>
      <c r="AM50" s="446">
        <v>16</v>
      </c>
      <c r="AN50" s="446">
        <v>22</v>
      </c>
      <c r="AO50" s="446">
        <v>0</v>
      </c>
      <c r="AP50" s="446">
        <v>0</v>
      </c>
      <c r="AQ50" s="446">
        <v>0</v>
      </c>
      <c r="AR50" s="446">
        <v>0</v>
      </c>
      <c r="AS50" s="446">
        <v>0</v>
      </c>
      <c r="AT50" s="446">
        <v>0</v>
      </c>
      <c r="AU50" s="450">
        <v>0</v>
      </c>
      <c r="AV50" s="461">
        <f t="shared" si="20"/>
        <v>38</v>
      </c>
    </row>
    <row r="51" spans="2:48" ht="16.5" customHeight="1" x14ac:dyDescent="0.35">
      <c r="B51" s="786"/>
      <c r="C51" s="56" t="s">
        <v>148</v>
      </c>
      <c r="D51" s="559">
        <v>7299</v>
      </c>
      <c r="E51" s="176">
        <f>D51/'Dades generals - 2020'!$C$11</f>
        <v>2.7686005272441066E-2</v>
      </c>
      <c r="F51" s="560">
        <v>2378</v>
      </c>
      <c r="G51" s="176">
        <f>F51/'Dades generals - 2020'!$D$11</f>
        <v>0.94930139720558881</v>
      </c>
      <c r="H51" s="561">
        <v>1205</v>
      </c>
      <c r="I51" s="322">
        <f>H51/'Dades generals - 2020'!$E$11</f>
        <v>2.9904454646978534E-2</v>
      </c>
      <c r="J51" s="264">
        <v>0</v>
      </c>
      <c r="K51" s="322">
        <f>J51/'Dades generals - 2020'!$F$11</f>
        <v>0</v>
      </c>
      <c r="L51" s="582">
        <v>434</v>
      </c>
      <c r="M51" s="322">
        <f>L51/'Dades generals - 2020'!$G$11</f>
        <v>3.2124352331606217E-2</v>
      </c>
      <c r="N51" s="266">
        <v>161</v>
      </c>
      <c r="O51" s="325">
        <f>N51/'Dades generals - 2020'!$H$11</f>
        <v>3.0304741468556479E-3</v>
      </c>
      <c r="P51" s="266">
        <v>16</v>
      </c>
      <c r="Q51" s="325">
        <f>P51/'Dades generals - 2020'!$I$11</f>
        <v>1.4255167498218105E-3</v>
      </c>
      <c r="R51" s="562">
        <v>1</v>
      </c>
      <c r="S51" s="325">
        <f>R51/'Dades generals - 2020'!$J$11</f>
        <v>3.6882676206985578E-5</v>
      </c>
      <c r="T51" s="584">
        <v>4</v>
      </c>
      <c r="U51" s="325">
        <f>T51/'Dades generals - 2020'!K11</f>
        <v>8.5397096498719043E-4</v>
      </c>
      <c r="V51" s="584">
        <f t="shared" si="18"/>
        <v>182</v>
      </c>
      <c r="W51" s="325">
        <f>V51/'Dades generals - 2020'!$L$11</f>
        <v>1.8929150892374256E-3</v>
      </c>
      <c r="X51" s="365">
        <f t="shared" si="8"/>
        <v>11498</v>
      </c>
      <c r="Y51" s="369">
        <f>X51/'Dades generals - 2020'!$M$11</f>
        <v>2.7602796289538881E-2</v>
      </c>
      <c r="AA51" s="457">
        <v>1</v>
      </c>
      <c r="AB51" s="446">
        <v>147</v>
      </c>
      <c r="AC51" s="446">
        <v>13</v>
      </c>
      <c r="AD51" s="446">
        <v>0</v>
      </c>
      <c r="AE51" s="446">
        <v>0</v>
      </c>
      <c r="AF51" s="446">
        <v>0</v>
      </c>
      <c r="AG51" s="446">
        <v>0</v>
      </c>
      <c r="AH51" s="446">
        <v>0</v>
      </c>
      <c r="AI51" s="446">
        <v>0</v>
      </c>
      <c r="AJ51" s="470">
        <v>0</v>
      </c>
      <c r="AK51" s="461">
        <f t="shared" si="19"/>
        <v>161</v>
      </c>
      <c r="AL51" s="463">
        <v>0</v>
      </c>
      <c r="AM51" s="446">
        <v>15</v>
      </c>
      <c r="AN51" s="446">
        <v>1</v>
      </c>
      <c r="AO51" s="446">
        <v>0</v>
      </c>
      <c r="AP51" s="446">
        <v>0</v>
      </c>
      <c r="AQ51" s="446">
        <v>0</v>
      </c>
      <c r="AR51" s="446">
        <v>0</v>
      </c>
      <c r="AS51" s="446">
        <v>0</v>
      </c>
      <c r="AT51" s="446">
        <v>0</v>
      </c>
      <c r="AU51" s="450">
        <v>0</v>
      </c>
      <c r="AV51" s="461">
        <f t="shared" si="20"/>
        <v>16</v>
      </c>
    </row>
    <row r="52" spans="2:48" ht="16.5" customHeight="1" x14ac:dyDescent="0.35">
      <c r="B52" s="786"/>
      <c r="C52" s="56" t="s">
        <v>149</v>
      </c>
      <c r="D52" s="559">
        <v>7989</v>
      </c>
      <c r="E52" s="176">
        <f>D52/'Dades generals - 2020'!$C$12</f>
        <v>2.3896195572518628E-2</v>
      </c>
      <c r="F52" s="560">
        <v>3169</v>
      </c>
      <c r="G52" s="176">
        <f>F52/'Dades generals - 2020'!$D$12</f>
        <v>0.83636843494325674</v>
      </c>
      <c r="H52" s="561">
        <v>1353</v>
      </c>
      <c r="I52" s="322">
        <f>H52/'Dades generals - 2020'!$E$12</f>
        <v>2.5464400654960195E-2</v>
      </c>
      <c r="J52" s="264">
        <v>0</v>
      </c>
      <c r="K52" s="322">
        <f>J52/'Dades generals - 2020'!$F$12</f>
        <v>0</v>
      </c>
      <c r="L52" s="582">
        <v>885</v>
      </c>
      <c r="M52" s="322">
        <f>L52/'Dades generals - 2020'!$G$12</f>
        <v>4.2162934730824199E-2</v>
      </c>
      <c r="N52" s="266">
        <v>171</v>
      </c>
      <c r="O52" s="325">
        <f>N52/'Dades generals - 2020'!$H$12</f>
        <v>2.1972373915836812E-3</v>
      </c>
      <c r="P52" s="266">
        <v>66</v>
      </c>
      <c r="Q52" s="325">
        <f>P52/'Dades generals - 2020'!$I$12</f>
        <v>2.0653398422831393E-3</v>
      </c>
      <c r="R52" s="562">
        <v>6</v>
      </c>
      <c r="S52" s="325">
        <f>R52/'Dades generals - 2020'!$J$12</f>
        <v>1.6500742533414003E-4</v>
      </c>
      <c r="T52" s="584">
        <v>3</v>
      </c>
      <c r="U52" s="325">
        <f>T52/'Dades generals - 2020'!K12</f>
        <v>5.1510989010989012E-4</v>
      </c>
      <c r="V52" s="584">
        <f t="shared" si="18"/>
        <v>246</v>
      </c>
      <c r="W52" s="325">
        <f>V52/'Dades generals - 2020'!$L$12</f>
        <v>1.6187724966604592E-3</v>
      </c>
      <c r="X52" s="365">
        <f t="shared" si="8"/>
        <v>13642</v>
      </c>
      <c r="Y52" s="369">
        <f>X52/'Dades generals - 2020'!$M$12</f>
        <v>2.4092810833817532E-2</v>
      </c>
      <c r="AA52" s="457">
        <v>0</v>
      </c>
      <c r="AB52" s="446">
        <v>151</v>
      </c>
      <c r="AC52" s="446">
        <v>18</v>
      </c>
      <c r="AD52" s="446">
        <v>2</v>
      </c>
      <c r="AE52" s="446">
        <v>0</v>
      </c>
      <c r="AF52" s="446">
        <v>0</v>
      </c>
      <c r="AG52" s="446">
        <v>0</v>
      </c>
      <c r="AH52" s="446">
        <v>0</v>
      </c>
      <c r="AI52" s="446">
        <v>0</v>
      </c>
      <c r="AJ52" s="470">
        <v>0</v>
      </c>
      <c r="AK52" s="461">
        <f t="shared" si="19"/>
        <v>171</v>
      </c>
      <c r="AL52" s="463">
        <v>0</v>
      </c>
      <c r="AM52" s="446">
        <v>15</v>
      </c>
      <c r="AN52" s="446">
        <v>50</v>
      </c>
      <c r="AO52" s="446">
        <v>0</v>
      </c>
      <c r="AP52" s="446">
        <v>1</v>
      </c>
      <c r="AQ52" s="446">
        <v>0</v>
      </c>
      <c r="AR52" s="446">
        <v>0</v>
      </c>
      <c r="AS52" s="446">
        <v>0</v>
      </c>
      <c r="AT52" s="446">
        <v>0</v>
      </c>
      <c r="AU52" s="450">
        <v>0</v>
      </c>
      <c r="AV52" s="461">
        <f t="shared" si="20"/>
        <v>66</v>
      </c>
    </row>
    <row r="53" spans="2:48" ht="16.5" customHeight="1" x14ac:dyDescent="0.35">
      <c r="B53" s="786"/>
      <c r="C53" s="56" t="s">
        <v>18</v>
      </c>
      <c r="D53" s="559">
        <v>7060</v>
      </c>
      <c r="E53" s="176">
        <f>D53/'Dades generals - 2020'!$C$13</f>
        <v>2.2173157916225664E-2</v>
      </c>
      <c r="F53" s="560">
        <v>4359</v>
      </c>
      <c r="G53" s="176">
        <f>F53/'Dades generals - 2020'!$D$13</f>
        <v>0.68162627052384672</v>
      </c>
      <c r="H53" s="561">
        <v>874</v>
      </c>
      <c r="I53" s="322">
        <f>H53/'Dades generals - 2020'!$E$13</f>
        <v>1.5478066835496839E-2</v>
      </c>
      <c r="J53" s="264">
        <v>0</v>
      </c>
      <c r="K53" s="322">
        <f>J53/'Dades generals - 2020'!$F$13</f>
        <v>0</v>
      </c>
      <c r="L53" s="582">
        <v>1280</v>
      </c>
      <c r="M53" s="322">
        <f>L53/'Dades generals - 2020'!$G$13</f>
        <v>4.6504868478418837E-2</v>
      </c>
      <c r="N53" s="266">
        <v>259</v>
      </c>
      <c r="O53" s="325">
        <f>N53/'Dades generals - 2020'!$H$13</f>
        <v>2.9549681114445117E-3</v>
      </c>
      <c r="P53" s="266">
        <v>93</v>
      </c>
      <c r="Q53" s="325">
        <f>P53/'Dades generals - 2020'!$I$13</f>
        <v>1.9007521255722695E-3</v>
      </c>
      <c r="R53" s="562">
        <v>27</v>
      </c>
      <c r="S53" s="325">
        <f>R53/'Dades generals - 2020'!$J$13</f>
        <v>6.9993519118600133E-4</v>
      </c>
      <c r="T53" s="584">
        <v>1</v>
      </c>
      <c r="U53" s="325">
        <f>T53/'Dades generals - 2020'!K13</f>
        <v>1.5441630636195183E-4</v>
      </c>
      <c r="V53" s="584">
        <f t="shared" si="18"/>
        <v>380</v>
      </c>
      <c r="W53" s="325">
        <f>V53/'Dades generals - 2020'!$L$13</f>
        <v>2.0921884290968354E-3</v>
      </c>
      <c r="X53" s="365">
        <f t="shared" si="8"/>
        <v>13953</v>
      </c>
      <c r="Y53" s="369">
        <f>X53/'Dades generals - 2020'!$M$13</f>
        <v>2.354042768568898E-2</v>
      </c>
      <c r="AA53" s="457">
        <v>0</v>
      </c>
      <c r="AB53" s="446">
        <v>210</v>
      </c>
      <c r="AC53" s="446">
        <v>49</v>
      </c>
      <c r="AD53" s="446">
        <v>0</v>
      </c>
      <c r="AE53" s="446">
        <v>0</v>
      </c>
      <c r="AF53" s="446">
        <v>0</v>
      </c>
      <c r="AG53" s="446">
        <v>0</v>
      </c>
      <c r="AH53" s="446">
        <v>0</v>
      </c>
      <c r="AI53" s="446">
        <v>0</v>
      </c>
      <c r="AJ53" s="470">
        <v>0</v>
      </c>
      <c r="AK53" s="461">
        <f t="shared" si="19"/>
        <v>259</v>
      </c>
      <c r="AL53" s="463">
        <v>0</v>
      </c>
      <c r="AM53" s="446">
        <v>24</v>
      </c>
      <c r="AN53" s="446">
        <v>69</v>
      </c>
      <c r="AO53" s="446">
        <v>0</v>
      </c>
      <c r="AP53" s="446">
        <v>0</v>
      </c>
      <c r="AQ53" s="446">
        <v>0</v>
      </c>
      <c r="AR53" s="446">
        <v>0</v>
      </c>
      <c r="AS53" s="446">
        <v>0</v>
      </c>
      <c r="AT53" s="446">
        <v>0</v>
      </c>
      <c r="AU53" s="450">
        <v>0</v>
      </c>
      <c r="AV53" s="461">
        <f t="shared" si="20"/>
        <v>93</v>
      </c>
    </row>
    <row r="54" spans="2:48" ht="16.5" customHeight="1" thickBot="1" x14ac:dyDescent="0.4">
      <c r="B54" s="786"/>
      <c r="C54" s="56" t="s">
        <v>150</v>
      </c>
      <c r="D54" s="559">
        <v>7093</v>
      </c>
      <c r="E54" s="176">
        <f>D54/'Dades generals - 2020'!$C$14</f>
        <v>2.3715983295495201E-2</v>
      </c>
      <c r="F54" s="560">
        <v>2924</v>
      </c>
      <c r="G54" s="176">
        <f>F54/'Dades generals - 2020'!$D$14</f>
        <v>0.8841850619897188</v>
      </c>
      <c r="H54" s="561">
        <v>1233</v>
      </c>
      <c r="I54" s="322">
        <f>H54/'Dades generals - 2020'!$E$14</f>
        <v>2.648252754569471E-2</v>
      </c>
      <c r="J54" s="264">
        <v>0</v>
      </c>
      <c r="K54" s="322">
        <f>J54/'Dades generals - 2020'!$F$14</f>
        <v>0</v>
      </c>
      <c r="L54" s="582">
        <v>1171</v>
      </c>
      <c r="M54" s="322">
        <f>L54/'Dades generals - 2020'!$G$14</f>
        <v>4.4220384426569996E-2</v>
      </c>
      <c r="N54" s="266">
        <v>245</v>
      </c>
      <c r="O54" s="325">
        <f>N54/'Dades generals - 2020'!$H$14</f>
        <v>2.8502955000232677E-3</v>
      </c>
      <c r="P54" s="266">
        <v>121</v>
      </c>
      <c r="Q54" s="325">
        <f>P54/'Dades generals - 2020'!$I$14</f>
        <v>2.494279647914906E-3</v>
      </c>
      <c r="R54" s="562">
        <v>19</v>
      </c>
      <c r="S54" s="325">
        <f>R54/'Dades generals - 2020'!$J$14</f>
        <v>4.9904131536784597E-4</v>
      </c>
      <c r="T54" s="584">
        <v>0</v>
      </c>
      <c r="U54" s="325">
        <f>T54/'Dades generals - 2020'!K14</f>
        <v>0</v>
      </c>
      <c r="V54" s="584">
        <f t="shared" si="18"/>
        <v>385</v>
      </c>
      <c r="W54" s="325">
        <f>V54/'Dades generals - 2020'!$L$14</f>
        <v>2.1479460614479947E-3</v>
      </c>
      <c r="X54" s="365">
        <f t="shared" si="8"/>
        <v>12806</v>
      </c>
      <c r="Y54" s="369">
        <f>X54/'Dades generals - 2020'!$M$14</f>
        <v>2.2992220420811855E-2</v>
      </c>
      <c r="AA54" s="457">
        <v>0</v>
      </c>
      <c r="AB54" s="446">
        <v>192</v>
      </c>
      <c r="AC54" s="446">
        <v>53</v>
      </c>
      <c r="AD54" s="446">
        <v>0</v>
      </c>
      <c r="AE54" s="446">
        <v>0</v>
      </c>
      <c r="AF54" s="446">
        <v>0</v>
      </c>
      <c r="AG54" s="446">
        <v>0</v>
      </c>
      <c r="AH54" s="446">
        <v>0</v>
      </c>
      <c r="AI54" s="446">
        <v>0</v>
      </c>
      <c r="AJ54" s="470">
        <v>0</v>
      </c>
      <c r="AK54" s="461">
        <f t="shared" si="19"/>
        <v>245</v>
      </c>
      <c r="AL54" s="463">
        <v>0</v>
      </c>
      <c r="AM54" s="446">
        <v>22</v>
      </c>
      <c r="AN54" s="446">
        <v>97</v>
      </c>
      <c r="AO54" s="446">
        <v>2</v>
      </c>
      <c r="AP54" s="446">
        <v>0</v>
      </c>
      <c r="AQ54" s="446">
        <v>0</v>
      </c>
      <c r="AR54" s="446">
        <v>0</v>
      </c>
      <c r="AS54" s="446">
        <v>0</v>
      </c>
      <c r="AT54" s="446">
        <v>0</v>
      </c>
      <c r="AU54" s="450">
        <v>0</v>
      </c>
      <c r="AV54" s="461">
        <f t="shared" si="20"/>
        <v>121</v>
      </c>
    </row>
    <row r="55" spans="2:48" ht="16.5" customHeight="1" thickBot="1" x14ac:dyDescent="0.4">
      <c r="B55" s="786"/>
      <c r="C55" s="57" t="s">
        <v>151</v>
      </c>
      <c r="D55" s="559">
        <v>7202</v>
      </c>
      <c r="E55" s="177">
        <f>D55/'Dades generals - 2020'!$C$15</f>
        <v>2.2276661160910368E-2</v>
      </c>
      <c r="F55" s="560">
        <v>3539</v>
      </c>
      <c r="G55" s="655">
        <f>F55/'Dades generals - 2020'!$D$15</f>
        <v>0.89121128179299924</v>
      </c>
      <c r="H55" s="561">
        <v>1329</v>
      </c>
      <c r="I55" s="323">
        <f>H55/'Dades generals - 2020'!$E$15</f>
        <v>2.8405326265843075E-2</v>
      </c>
      <c r="J55" s="50">
        <v>0</v>
      </c>
      <c r="K55" s="323">
        <f>J55/'Dades generals - 2020'!$F$15</f>
        <v>0</v>
      </c>
      <c r="L55" s="582">
        <v>893</v>
      </c>
      <c r="M55" s="323">
        <f>L55/'Dades generals - 2020'!$G$15</f>
        <v>3.9690652917907465E-2</v>
      </c>
      <c r="N55" s="38">
        <v>70</v>
      </c>
      <c r="O55" s="326">
        <f>N55/'Dades generals - 2020'!$H$15</f>
        <v>8.8888888888888893E-4</v>
      </c>
      <c r="P55" s="38">
        <v>52</v>
      </c>
      <c r="Q55" s="326">
        <f>P55/'Dades generals - 2020'!$I$15</f>
        <v>1.4074595355383533E-3</v>
      </c>
      <c r="R55" s="562">
        <v>2</v>
      </c>
      <c r="S55" s="326">
        <f>R55/'Dades generals - 2020'!$J$15</f>
        <v>5.5271521348625119E-5</v>
      </c>
      <c r="T55" s="584">
        <v>1</v>
      </c>
      <c r="U55" s="175">
        <f>T55/'Dades generals - 2020'!K15</f>
        <v>1.5822784810126583E-4</v>
      </c>
      <c r="V55" s="24">
        <f t="shared" si="18"/>
        <v>125</v>
      </c>
      <c r="W55" s="326">
        <f>V55/'Dades generals - 2020'!$L$15</f>
        <v>7.9013406994898894E-4</v>
      </c>
      <c r="X55" s="366">
        <f t="shared" si="8"/>
        <v>13088</v>
      </c>
      <c r="Y55" s="370">
        <f>X55/'Dades generals - 2020'!$M$15</f>
        <v>2.3509589390507429E-2</v>
      </c>
      <c r="AA55" s="471">
        <v>0</v>
      </c>
      <c r="AB55" s="472">
        <v>12</v>
      </c>
      <c r="AC55" s="472">
        <v>58</v>
      </c>
      <c r="AD55" s="472">
        <v>0</v>
      </c>
      <c r="AE55" s="472">
        <v>0</v>
      </c>
      <c r="AF55" s="472">
        <v>0</v>
      </c>
      <c r="AG55" s="472">
        <v>0</v>
      </c>
      <c r="AH55" s="472">
        <v>0</v>
      </c>
      <c r="AI55" s="472">
        <v>0</v>
      </c>
      <c r="AJ55" s="473">
        <v>0</v>
      </c>
      <c r="AK55" s="461">
        <f t="shared" si="19"/>
        <v>70</v>
      </c>
      <c r="AL55" s="464">
        <v>0</v>
      </c>
      <c r="AM55" s="447">
        <v>0</v>
      </c>
      <c r="AN55" s="447">
        <v>51</v>
      </c>
      <c r="AO55" s="447">
        <v>1</v>
      </c>
      <c r="AP55" s="447">
        <v>0</v>
      </c>
      <c r="AQ55" s="447">
        <v>0</v>
      </c>
      <c r="AR55" s="447">
        <v>0</v>
      </c>
      <c r="AS55" s="447">
        <v>0</v>
      </c>
      <c r="AT55" s="447">
        <v>0</v>
      </c>
      <c r="AU55" s="451">
        <v>0</v>
      </c>
      <c r="AV55" s="461">
        <f t="shared" si="20"/>
        <v>52</v>
      </c>
    </row>
    <row r="56" spans="2:48" ht="16.5" customHeight="1" thickBot="1" x14ac:dyDescent="0.4">
      <c r="B56" s="787"/>
      <c r="C56" s="58" t="s">
        <v>10</v>
      </c>
      <c r="D56" s="317">
        <f>SUM(D44:D55)</f>
        <v>79822</v>
      </c>
      <c r="E56" s="316">
        <f>D56/'Dades generals - 2020'!$C$16</f>
        <v>2.3375108973245805E-2</v>
      </c>
      <c r="F56" s="114">
        <f>SUM(F44:F55)</f>
        <v>36972</v>
      </c>
      <c r="G56" s="316">
        <f>F56/'Dades generals - 2020'!$D$16</f>
        <v>0.87005224266955339</v>
      </c>
      <c r="H56" s="115">
        <f>SUM(H44:H55)</f>
        <v>16437</v>
      </c>
      <c r="I56" s="324">
        <f>H56/'Dades generals - 2020'!$E$16</f>
        <v>2.6260586433707878E-2</v>
      </c>
      <c r="J56" s="45">
        <f>SUM(J44:J55)</f>
        <v>0</v>
      </c>
      <c r="K56" s="324">
        <f>J56/'Dades generals - 2020'!$F$16</f>
        <v>0</v>
      </c>
      <c r="L56" s="45">
        <f>SUM(L44:L55)</f>
        <v>8811</v>
      </c>
      <c r="M56" s="324">
        <f>L56/'Dades generals - 2020'!$G$16</f>
        <v>3.8499519356812027E-2</v>
      </c>
      <c r="N56" s="40">
        <f>SUM(N44:N55)</f>
        <v>2602</v>
      </c>
      <c r="O56" s="327">
        <f>N56/'Dades generals - 2020'!$H$16</f>
        <v>2.9162361052893484E-3</v>
      </c>
      <c r="P56" s="40">
        <f>SUM(P44:P55)</f>
        <v>1973</v>
      </c>
      <c r="Q56" s="327">
        <f>P56/'Dades generals - 2020'!$I$16</f>
        <v>4.4674193124748102E-3</v>
      </c>
      <c r="R56" s="28">
        <f>SUM(R44:R55)</f>
        <v>106</v>
      </c>
      <c r="S56" s="327">
        <f>R56/'Dades generals - 2020'!$J$16</f>
        <v>2.9875228644143752E-4</v>
      </c>
      <c r="T56" s="28">
        <f>SUM(T44:T55)</f>
        <v>15</v>
      </c>
      <c r="U56" s="327">
        <f>T56/'Dades generals - 2020'!K16</f>
        <v>3.0829942039708964E-4</v>
      </c>
      <c r="V56" s="29">
        <f>N56+P56+R56+T56</f>
        <v>4696</v>
      </c>
      <c r="W56" s="327">
        <f>V56/'Dades generals - 2020'!$L$16</f>
        <v>2.7029656068347733E-3</v>
      </c>
      <c r="X56" s="554">
        <f t="shared" si="8"/>
        <v>146738</v>
      </c>
      <c r="Y56" s="552">
        <f>X56/'Dades generals - 2020'!$M$16</f>
        <v>2.4176988380091691E-2</v>
      </c>
      <c r="AA56" s="459">
        <f>SUM(AA44:AA55)</f>
        <v>1</v>
      </c>
      <c r="AB56" s="459">
        <f t="shared" ref="AB56:AJ56" si="21">SUM(AB44:AB55)</f>
        <v>1731</v>
      </c>
      <c r="AC56" s="459">
        <f t="shared" si="21"/>
        <v>868</v>
      </c>
      <c r="AD56" s="459">
        <f t="shared" si="21"/>
        <v>2</v>
      </c>
      <c r="AE56" s="459">
        <f t="shared" si="21"/>
        <v>0</v>
      </c>
      <c r="AF56" s="459">
        <f t="shared" si="21"/>
        <v>0</v>
      </c>
      <c r="AG56" s="459">
        <f t="shared" si="21"/>
        <v>0</v>
      </c>
      <c r="AH56" s="459">
        <f t="shared" si="21"/>
        <v>0</v>
      </c>
      <c r="AI56" s="459">
        <f t="shared" si="21"/>
        <v>0</v>
      </c>
      <c r="AJ56" s="459">
        <f t="shared" si="21"/>
        <v>0</v>
      </c>
      <c r="AK56" s="462">
        <f>SUM(AK44:AK55)</f>
        <v>2602</v>
      </c>
      <c r="AL56" s="465">
        <f>SUM(AL44:AL55)</f>
        <v>0</v>
      </c>
      <c r="AM56" s="465">
        <f t="shared" ref="AM56:AU56" si="22">SUM(AM44:AM55)</f>
        <v>638</v>
      </c>
      <c r="AN56" s="465">
        <f t="shared" si="22"/>
        <v>363</v>
      </c>
      <c r="AO56" s="465">
        <f t="shared" si="22"/>
        <v>971</v>
      </c>
      <c r="AP56" s="465">
        <f t="shared" si="22"/>
        <v>1</v>
      </c>
      <c r="AQ56" s="465">
        <f t="shared" si="22"/>
        <v>0</v>
      </c>
      <c r="AR56" s="465">
        <f t="shared" si="22"/>
        <v>0</v>
      </c>
      <c r="AS56" s="465">
        <f t="shared" si="22"/>
        <v>0</v>
      </c>
      <c r="AT56" s="465">
        <f t="shared" si="22"/>
        <v>0</v>
      </c>
      <c r="AU56" s="465">
        <f t="shared" si="22"/>
        <v>0</v>
      </c>
      <c r="AV56" s="462">
        <f>SUM(AV44:AV55)</f>
        <v>1973</v>
      </c>
    </row>
    <row r="57" spans="2:48" ht="16.5" customHeight="1" thickBot="1" x14ac:dyDescent="0.4">
      <c r="B57" s="788" t="s">
        <v>34</v>
      </c>
      <c r="C57" s="56" t="s">
        <v>143</v>
      </c>
      <c r="D57" s="565">
        <v>9097</v>
      </c>
      <c r="E57" s="217">
        <f>D57/'Dades generals - 2020'!$C$4</f>
        <v>1.9536593799058928E-2</v>
      </c>
      <c r="F57" s="566">
        <v>410</v>
      </c>
      <c r="G57" s="217">
        <f>F57/'Dades generals - 2020'!$D$4</f>
        <v>5.7999717074550858E-2</v>
      </c>
      <c r="H57" s="567">
        <v>1190</v>
      </c>
      <c r="I57" s="179">
        <f>H57/'Dades generals - 2020'!$E$4</f>
        <v>1.1087817377125553E-2</v>
      </c>
      <c r="J57" s="47">
        <v>0</v>
      </c>
      <c r="K57" s="179">
        <f>J57/'Dades generals - 2020'!$F$4</f>
        <v>0</v>
      </c>
      <c r="L57" s="47">
        <v>0</v>
      </c>
      <c r="M57" s="179">
        <f>L57/'Dades generals - 2020'!$G$4</f>
        <v>0</v>
      </c>
      <c r="N57" s="265">
        <v>2274</v>
      </c>
      <c r="O57" s="218">
        <f>N57/'Dades generals - 2020'!$H$4</f>
        <v>1.9083424946081354E-2</v>
      </c>
      <c r="P57" s="265">
        <v>814</v>
      </c>
      <c r="Q57" s="218">
        <f>P57/'Dades generals - 2020'!$I$4</f>
        <v>1.0346887671441827E-2</v>
      </c>
      <c r="R57" s="568">
        <v>659</v>
      </c>
      <c r="S57" s="218">
        <f>R57/'Dades generals - 2020'!$J$4</f>
        <v>1.9693981232442769E-2</v>
      </c>
      <c r="T57" s="584">
        <v>0</v>
      </c>
      <c r="U57" s="657" t="e">
        <f>T57/'Dades generals - 2020'!K4</f>
        <v>#DIV/0!</v>
      </c>
      <c r="V57" s="25">
        <f>N57+P57+R57+T57</f>
        <v>3747</v>
      </c>
      <c r="W57" s="218">
        <f>V57/'Dades generals - 2020'!$L$4</f>
        <v>1.6200160834262886E-2</v>
      </c>
      <c r="X57" s="553">
        <f t="shared" si="8"/>
        <v>14444</v>
      </c>
      <c r="Y57" s="368">
        <f>X57/'Dades generals - 2020'!$M$4</f>
        <v>1.7111919345093533E-2</v>
      </c>
      <c r="AA57" s="454">
        <v>328</v>
      </c>
      <c r="AB57" s="455">
        <v>1853</v>
      </c>
      <c r="AC57" s="455">
        <v>93</v>
      </c>
      <c r="AD57" s="455">
        <v>0</v>
      </c>
      <c r="AE57" s="455">
        <v>0</v>
      </c>
      <c r="AF57" s="455">
        <v>0</v>
      </c>
      <c r="AG57" s="455">
        <v>0</v>
      </c>
      <c r="AH57" s="455">
        <v>0</v>
      </c>
      <c r="AI57" s="455">
        <v>0</v>
      </c>
      <c r="AJ57" s="469">
        <v>0</v>
      </c>
      <c r="AK57" s="452">
        <f>SUM(AA57:AJ57)</f>
        <v>2274</v>
      </c>
      <c r="AL57" s="463">
        <v>147</v>
      </c>
      <c r="AM57" s="446">
        <v>664</v>
      </c>
      <c r="AN57" s="446">
        <v>3</v>
      </c>
      <c r="AO57" s="446">
        <v>0</v>
      </c>
      <c r="AP57" s="446">
        <v>0</v>
      </c>
      <c r="AQ57" s="446">
        <v>0</v>
      </c>
      <c r="AR57" s="446">
        <v>0</v>
      </c>
      <c r="AS57" s="446">
        <v>0</v>
      </c>
      <c r="AT57" s="446">
        <v>0</v>
      </c>
      <c r="AU57" s="450">
        <v>0</v>
      </c>
      <c r="AV57" s="452">
        <f>SUM(AL57:AU57)</f>
        <v>814</v>
      </c>
    </row>
    <row r="58" spans="2:48" ht="16.5" customHeight="1" thickBot="1" x14ac:dyDescent="0.4">
      <c r="B58" s="786"/>
      <c r="C58" s="56" t="s">
        <v>144</v>
      </c>
      <c r="D58" s="565">
        <v>8418</v>
      </c>
      <c r="E58" s="176">
        <f>D58/'Dades generals - 2020'!$C$5</f>
        <v>1.8519985215692487E-2</v>
      </c>
      <c r="F58" s="566">
        <v>735</v>
      </c>
      <c r="G58" s="176">
        <f>F58/'Dades generals - 2020'!$D$5</f>
        <v>9.7557738253251924E-2</v>
      </c>
      <c r="H58" s="567">
        <v>1322</v>
      </c>
      <c r="I58" s="322">
        <f>H58/'Dades generals - 2020'!$E$5</f>
        <v>1.1905190735204064E-2</v>
      </c>
      <c r="J58" s="264">
        <v>0</v>
      </c>
      <c r="K58" s="322">
        <f>J58/'Dades generals - 2020'!$F$5</f>
        <v>0</v>
      </c>
      <c r="L58" s="264">
        <v>0</v>
      </c>
      <c r="M58" s="322">
        <f>L58/'Dades generals - 2020'!$G$5</f>
        <v>0</v>
      </c>
      <c r="N58" s="266">
        <v>2495</v>
      </c>
      <c r="O58" s="325">
        <f>N58/'Dades generals - 2020'!$H$5</f>
        <v>1.9842216602249049E-2</v>
      </c>
      <c r="P58" s="266">
        <v>1115</v>
      </c>
      <c r="Q58" s="325">
        <f>P58/'Dades generals - 2020'!$I$5</f>
        <v>1.0722906628968196E-2</v>
      </c>
      <c r="R58" s="568">
        <v>741</v>
      </c>
      <c r="S58" s="325">
        <f>R58/'Dades generals - 2020'!$J$5</f>
        <v>2.1182927875132214E-2</v>
      </c>
      <c r="T58" s="584">
        <v>0</v>
      </c>
      <c r="U58" s="657" t="e">
        <f>T58/'Dades generals - 2020'!K5</f>
        <v>#DIV/0!</v>
      </c>
      <c r="V58" s="25">
        <f t="shared" ref="V58:V68" si="23">N58+P58+R58+T58</f>
        <v>4351</v>
      </c>
      <c r="W58" s="325">
        <f>V58/'Dades generals - 2020'!$L$5</f>
        <v>1.6437103805731643E-2</v>
      </c>
      <c r="X58" s="365">
        <f t="shared" si="8"/>
        <v>14826</v>
      </c>
      <c r="Y58" s="369">
        <f>X58/'Dades generals - 2020'!$M$5</f>
        <v>1.6935483870967744E-2</v>
      </c>
      <c r="AA58" s="457">
        <v>377</v>
      </c>
      <c r="AB58" s="446">
        <v>2045</v>
      </c>
      <c r="AC58" s="446">
        <v>73</v>
      </c>
      <c r="AD58" s="446">
        <v>0</v>
      </c>
      <c r="AE58" s="446">
        <v>0</v>
      </c>
      <c r="AF58" s="446">
        <v>0</v>
      </c>
      <c r="AG58" s="446">
        <v>0</v>
      </c>
      <c r="AH58" s="446">
        <v>0</v>
      </c>
      <c r="AI58" s="446">
        <v>0</v>
      </c>
      <c r="AJ58" s="470">
        <v>0</v>
      </c>
      <c r="AK58" s="452">
        <f t="shared" ref="AK58:AK68" si="24">SUM(AA58:AJ58)</f>
        <v>2495</v>
      </c>
      <c r="AL58" s="463">
        <v>176</v>
      </c>
      <c r="AM58" s="446">
        <v>930</v>
      </c>
      <c r="AN58" s="446">
        <v>8</v>
      </c>
      <c r="AO58" s="446">
        <v>1</v>
      </c>
      <c r="AP58" s="446">
        <v>0</v>
      </c>
      <c r="AQ58" s="446">
        <v>0</v>
      </c>
      <c r="AR58" s="446">
        <v>0</v>
      </c>
      <c r="AS58" s="446">
        <v>0</v>
      </c>
      <c r="AT58" s="446">
        <v>0</v>
      </c>
      <c r="AU58" s="450">
        <v>0</v>
      </c>
      <c r="AV58" s="452">
        <f t="shared" ref="AV58:AV68" si="25">SUM(AL58:AU58)</f>
        <v>1115</v>
      </c>
    </row>
    <row r="59" spans="2:48" ht="16.5" customHeight="1" thickBot="1" x14ac:dyDescent="0.4">
      <c r="B59" s="786"/>
      <c r="C59" s="56" t="s">
        <v>145</v>
      </c>
      <c r="D59" s="565">
        <v>3712</v>
      </c>
      <c r="E59" s="176">
        <f>D59/'Dades generals - 2020'!$C$6</f>
        <v>1.5653002618673122E-2</v>
      </c>
      <c r="F59" s="566">
        <v>330</v>
      </c>
      <c r="G59" s="176">
        <f>F59/'Dades generals - 2020'!$D$6</f>
        <v>9.801009801009801E-2</v>
      </c>
      <c r="H59" s="567">
        <v>520</v>
      </c>
      <c r="I59" s="322">
        <f>H59/'Dades generals - 2020'!$E$6</f>
        <v>1.0705976817442507E-2</v>
      </c>
      <c r="J59" s="264">
        <v>0</v>
      </c>
      <c r="K59" s="322">
        <f>J59/'Dades generals - 2020'!$F$6</f>
        <v>0</v>
      </c>
      <c r="L59" s="264">
        <v>0</v>
      </c>
      <c r="M59" s="322">
        <f>L59/'Dades generals - 2020'!$G$6</f>
        <v>0</v>
      </c>
      <c r="N59" s="266">
        <v>1095</v>
      </c>
      <c r="O59" s="325">
        <f>N59/'Dades generals - 2020'!$H$6</f>
        <v>1.4731205940913738E-2</v>
      </c>
      <c r="P59" s="266">
        <v>512</v>
      </c>
      <c r="Q59" s="325">
        <f>P59/'Dades generals - 2020'!$I$6</f>
        <v>1.0965475884519833E-2</v>
      </c>
      <c r="R59" s="568">
        <v>522</v>
      </c>
      <c r="S59" s="325">
        <f>R59/'Dades generals - 2020'!$J$6</f>
        <v>2.4805170119749097E-2</v>
      </c>
      <c r="T59" s="584">
        <v>0</v>
      </c>
      <c r="U59" s="657" t="e">
        <f>T59/'Dades generals - 2020'!K6</f>
        <v>#DIV/0!</v>
      </c>
      <c r="V59" s="25">
        <f t="shared" si="23"/>
        <v>2129</v>
      </c>
      <c r="W59" s="325">
        <f>V59/'Dades generals - 2020'!$L$6</f>
        <v>1.4985781456767181E-2</v>
      </c>
      <c r="X59" s="365">
        <f t="shared" si="8"/>
        <v>6691</v>
      </c>
      <c r="Y59" s="369">
        <f>X59/'Dades generals - 2020'!$M$6</f>
        <v>1.4879635292155446E-2</v>
      </c>
      <c r="AA59" s="457">
        <v>212</v>
      </c>
      <c r="AB59" s="446">
        <v>856</v>
      </c>
      <c r="AC59" s="446">
        <v>27</v>
      </c>
      <c r="AD59" s="446">
        <v>0</v>
      </c>
      <c r="AE59" s="446">
        <v>0</v>
      </c>
      <c r="AF59" s="446">
        <v>0</v>
      </c>
      <c r="AG59" s="446">
        <v>0</v>
      </c>
      <c r="AH59" s="446">
        <v>0</v>
      </c>
      <c r="AI59" s="446">
        <v>0</v>
      </c>
      <c r="AJ59" s="470">
        <v>0</v>
      </c>
      <c r="AK59" s="452">
        <f t="shared" si="24"/>
        <v>1095</v>
      </c>
      <c r="AL59" s="463">
        <v>79</v>
      </c>
      <c r="AM59" s="446">
        <v>432</v>
      </c>
      <c r="AN59" s="446">
        <v>1</v>
      </c>
      <c r="AO59" s="446">
        <v>0</v>
      </c>
      <c r="AP59" s="446">
        <v>0</v>
      </c>
      <c r="AQ59" s="446">
        <v>0</v>
      </c>
      <c r="AR59" s="446">
        <v>0</v>
      </c>
      <c r="AS59" s="446">
        <v>0</v>
      </c>
      <c r="AT59" s="446">
        <v>0</v>
      </c>
      <c r="AU59" s="450">
        <v>0</v>
      </c>
      <c r="AV59" s="452">
        <f t="shared" si="25"/>
        <v>512</v>
      </c>
    </row>
    <row r="60" spans="2:48" ht="16.5" customHeight="1" thickBot="1" x14ac:dyDescent="0.4">
      <c r="B60" s="786"/>
      <c r="C60" s="56" t="s">
        <v>15</v>
      </c>
      <c r="D60" s="565">
        <v>146</v>
      </c>
      <c r="E60" s="176">
        <f>D60/'Dades generals - 2020'!$C$7</f>
        <v>3.2155757202008634E-3</v>
      </c>
      <c r="F60" s="566">
        <v>17</v>
      </c>
      <c r="G60" s="176">
        <f>F60/'Dades generals - 2020'!$D$7</f>
        <v>0.17708333333333334</v>
      </c>
      <c r="H60" s="567">
        <v>15</v>
      </c>
      <c r="I60" s="322">
        <f>H60/'Dades generals - 2020'!$E$7</f>
        <v>3.3967391304347825E-3</v>
      </c>
      <c r="J60" s="264">
        <v>0</v>
      </c>
      <c r="K60" s="322">
        <f>J60/'Dades generals - 2020'!$F$7</f>
        <v>0</v>
      </c>
      <c r="L60" s="264">
        <v>0</v>
      </c>
      <c r="M60" s="322">
        <f>L60/'Dades generals - 2020'!$G$7</f>
        <v>0</v>
      </c>
      <c r="N60" s="266">
        <v>83</v>
      </c>
      <c r="O60" s="325">
        <f>N60/'Dades generals - 2020'!$H$7</f>
        <v>3.8307102967646651E-3</v>
      </c>
      <c r="P60" s="266">
        <v>0</v>
      </c>
      <c r="Q60" s="325">
        <f>P60/'Dades generals - 2020'!$I$7</f>
        <v>0</v>
      </c>
      <c r="R60" s="568">
        <v>36</v>
      </c>
      <c r="S60" s="325">
        <f>R60/'Dades generals - 2020'!$J$7</f>
        <v>4.24929178470255E-3</v>
      </c>
      <c r="T60" s="584">
        <v>0</v>
      </c>
      <c r="U60" s="424">
        <f>T60/'Dades generals - 2020'!K7</f>
        <v>0</v>
      </c>
      <c r="V60" s="25">
        <f t="shared" si="23"/>
        <v>119</v>
      </c>
      <c r="W60" s="325">
        <f>V60/'Dades generals - 2020'!$L$7</f>
        <v>3.4648420439656429E-3</v>
      </c>
      <c r="X60" s="365">
        <f t="shared" si="8"/>
        <v>297</v>
      </c>
      <c r="Y60" s="369">
        <f>X60/'Dades generals - 2020'!$M$7</f>
        <v>3.3920372781470567E-3</v>
      </c>
      <c r="AA60" s="457">
        <v>0</v>
      </c>
      <c r="AB60" s="446">
        <v>38</v>
      </c>
      <c r="AC60" s="446">
        <v>45</v>
      </c>
      <c r="AD60" s="446">
        <v>0</v>
      </c>
      <c r="AE60" s="446">
        <v>0</v>
      </c>
      <c r="AF60" s="446">
        <v>0</v>
      </c>
      <c r="AG60" s="446">
        <v>0</v>
      </c>
      <c r="AH60" s="446">
        <v>0</v>
      </c>
      <c r="AI60" s="446">
        <v>0</v>
      </c>
      <c r="AJ60" s="470">
        <v>0</v>
      </c>
      <c r="AK60" s="452">
        <f t="shared" si="24"/>
        <v>83</v>
      </c>
      <c r="AL60" s="463">
        <v>0</v>
      </c>
      <c r="AM60" s="446">
        <v>0</v>
      </c>
      <c r="AN60" s="446">
        <v>0</v>
      </c>
      <c r="AO60" s="446">
        <v>0</v>
      </c>
      <c r="AP60" s="446">
        <v>0</v>
      </c>
      <c r="AQ60" s="446">
        <v>0</v>
      </c>
      <c r="AR60" s="446">
        <v>0</v>
      </c>
      <c r="AS60" s="446">
        <v>0</v>
      </c>
      <c r="AT60" s="446">
        <v>0</v>
      </c>
      <c r="AU60" s="450">
        <v>0</v>
      </c>
      <c r="AV60" s="452">
        <f t="shared" si="25"/>
        <v>0</v>
      </c>
    </row>
    <row r="61" spans="2:48" ht="16.5" customHeight="1" thickBot="1" x14ac:dyDescent="0.4">
      <c r="B61" s="786"/>
      <c r="C61" s="56" t="s">
        <v>146</v>
      </c>
      <c r="D61" s="565">
        <v>349</v>
      </c>
      <c r="E61" s="176">
        <f>D61/'Dades generals - 2020'!$C$8</f>
        <v>3.4081032782242709E-3</v>
      </c>
      <c r="F61" s="566">
        <v>59</v>
      </c>
      <c r="G61" s="176">
        <f>F61/'Dades generals - 2020'!$D$8</f>
        <v>0.20205479452054795</v>
      </c>
      <c r="H61" s="567">
        <v>68</v>
      </c>
      <c r="I61" s="322">
        <f>H61/'Dades generals - 2020'!$E$8</f>
        <v>4.5936634465986621E-3</v>
      </c>
      <c r="J61" s="264">
        <v>0</v>
      </c>
      <c r="K61" s="322">
        <f>J61/'Dades generals - 2020'!$F$8</f>
        <v>0</v>
      </c>
      <c r="L61" s="264">
        <v>0</v>
      </c>
      <c r="M61" s="322">
        <f>L61/'Dades generals - 2020'!$G$8</f>
        <v>0</v>
      </c>
      <c r="N61" s="266">
        <v>178</v>
      </c>
      <c r="O61" s="325">
        <f>N61/'Dades generals - 2020'!$H$8</f>
        <v>4.8405079813993966E-3</v>
      </c>
      <c r="P61" s="266">
        <v>10</v>
      </c>
      <c r="Q61" s="325">
        <f>P61/'Dades generals - 2020'!$I$8</f>
        <v>2.0193861066235864E-3</v>
      </c>
      <c r="R61" s="568">
        <v>57</v>
      </c>
      <c r="S61" s="325">
        <f>R61/'Dades generals - 2020'!$J$8</f>
        <v>3.4749740901054687E-3</v>
      </c>
      <c r="T61" s="584">
        <v>0</v>
      </c>
      <c r="U61" s="424">
        <f>T61/'Dades generals - 2020'!K8</f>
        <v>0</v>
      </c>
      <c r="V61" s="25">
        <f t="shared" si="23"/>
        <v>245</v>
      </c>
      <c r="W61" s="325">
        <f>V61/'Dades generals - 2020'!$L$8</f>
        <v>3.8735177865612648E-3</v>
      </c>
      <c r="X61" s="365">
        <f t="shared" si="8"/>
        <v>721</v>
      </c>
      <c r="Y61" s="369">
        <f>X61/'Dades generals - 2020'!$M$8</f>
        <v>3.8574715103525761E-3</v>
      </c>
      <c r="AA61" s="457">
        <v>49</v>
      </c>
      <c r="AB61" s="446">
        <v>119</v>
      </c>
      <c r="AC61" s="446">
        <v>10</v>
      </c>
      <c r="AD61" s="446">
        <v>0</v>
      </c>
      <c r="AE61" s="446">
        <v>0</v>
      </c>
      <c r="AF61" s="446">
        <v>0</v>
      </c>
      <c r="AG61" s="446">
        <v>0</v>
      </c>
      <c r="AH61" s="446">
        <v>0</v>
      </c>
      <c r="AI61" s="446">
        <v>0</v>
      </c>
      <c r="AJ61" s="470">
        <v>0</v>
      </c>
      <c r="AK61" s="452">
        <f t="shared" si="24"/>
        <v>178</v>
      </c>
      <c r="AL61" s="463">
        <v>0</v>
      </c>
      <c r="AM61" s="446">
        <v>10</v>
      </c>
      <c r="AN61" s="446">
        <v>0</v>
      </c>
      <c r="AO61" s="446">
        <v>0</v>
      </c>
      <c r="AP61" s="446">
        <v>0</v>
      </c>
      <c r="AQ61" s="446">
        <v>0</v>
      </c>
      <c r="AR61" s="446">
        <v>0</v>
      </c>
      <c r="AS61" s="446">
        <v>0</v>
      </c>
      <c r="AT61" s="446">
        <v>0</v>
      </c>
      <c r="AU61" s="450">
        <v>0</v>
      </c>
      <c r="AV61" s="452">
        <f t="shared" si="25"/>
        <v>10</v>
      </c>
    </row>
    <row r="62" spans="2:48" ht="16.5" customHeight="1" thickBot="1" x14ac:dyDescent="0.4">
      <c r="B62" s="786"/>
      <c r="C62" s="56" t="s">
        <v>152</v>
      </c>
      <c r="D62" s="565">
        <v>1664</v>
      </c>
      <c r="E62" s="176">
        <f>D62/'Dades generals - 2020'!$C$9</f>
        <v>6.9301570113697889E-3</v>
      </c>
      <c r="F62" s="566">
        <v>143</v>
      </c>
      <c r="G62" s="176">
        <f>F62/'Dades generals - 2020'!$D$9</f>
        <v>0.11644951140065146</v>
      </c>
      <c r="H62" s="567">
        <v>245</v>
      </c>
      <c r="I62" s="322">
        <f>H62/'Dades generals - 2020'!$E$9</f>
        <v>5.8393116762399597E-3</v>
      </c>
      <c r="J62" s="264">
        <v>0</v>
      </c>
      <c r="K62" s="322">
        <f>J62/'Dades generals - 2020'!$F$9</f>
        <v>0</v>
      </c>
      <c r="L62" s="264">
        <v>0</v>
      </c>
      <c r="M62" s="322">
        <f>L62/'Dades generals - 2020'!$G$9</f>
        <v>0</v>
      </c>
      <c r="N62" s="266">
        <v>445</v>
      </c>
      <c r="O62" s="325">
        <f>N62/'Dades generals - 2020'!$H$9</f>
        <v>7.4549353347182204E-3</v>
      </c>
      <c r="P62" s="266">
        <v>91</v>
      </c>
      <c r="Q62" s="325">
        <f>P62/'Dades generals - 2020'!$I$9</f>
        <v>7.8624503196820465E-3</v>
      </c>
      <c r="R62" s="568">
        <v>136</v>
      </c>
      <c r="S62" s="325">
        <f>R62/'Dades generals - 2020'!$J$9</f>
        <v>4.9200492004920051E-3</v>
      </c>
      <c r="T62" s="584">
        <v>0</v>
      </c>
      <c r="U62" s="424">
        <f>T62/'Dades generals - 2020'!K9</f>
        <v>0</v>
      </c>
      <c r="V62" s="25">
        <f t="shared" si="23"/>
        <v>672</v>
      </c>
      <c r="W62" s="325">
        <f>V62/'Dades generals - 2020'!$L$9</f>
        <v>6.4109291077169648E-3</v>
      </c>
      <c r="X62" s="365">
        <f t="shared" si="8"/>
        <v>2724</v>
      </c>
      <c r="Y62" s="369">
        <f>X62/'Dades generals - 2020'!$M$9</f>
        <v>6.8025851821514553E-3</v>
      </c>
      <c r="AA62" s="457">
        <v>36</v>
      </c>
      <c r="AB62" s="446">
        <v>365</v>
      </c>
      <c r="AC62" s="446">
        <v>44</v>
      </c>
      <c r="AD62" s="446">
        <v>0</v>
      </c>
      <c r="AE62" s="446">
        <v>0</v>
      </c>
      <c r="AF62" s="446">
        <v>0</v>
      </c>
      <c r="AG62" s="446">
        <v>0</v>
      </c>
      <c r="AH62" s="446">
        <v>0</v>
      </c>
      <c r="AI62" s="446">
        <v>0</v>
      </c>
      <c r="AJ62" s="470">
        <v>0</v>
      </c>
      <c r="AK62" s="452">
        <f t="shared" si="24"/>
        <v>445</v>
      </c>
      <c r="AL62" s="463">
        <v>1</v>
      </c>
      <c r="AM62" s="446">
        <v>90</v>
      </c>
      <c r="AN62" s="446">
        <v>0</v>
      </c>
      <c r="AO62" s="446">
        <v>0</v>
      </c>
      <c r="AP62" s="446">
        <v>0</v>
      </c>
      <c r="AQ62" s="446">
        <v>0</v>
      </c>
      <c r="AR62" s="446">
        <v>0</v>
      </c>
      <c r="AS62" s="446">
        <v>0</v>
      </c>
      <c r="AT62" s="446">
        <v>0</v>
      </c>
      <c r="AU62" s="450">
        <v>0</v>
      </c>
      <c r="AV62" s="452">
        <f t="shared" si="25"/>
        <v>91</v>
      </c>
    </row>
    <row r="63" spans="2:48" ht="16.5" customHeight="1" thickBot="1" x14ac:dyDescent="0.4">
      <c r="B63" s="786"/>
      <c r="C63" s="56" t="s">
        <v>147</v>
      </c>
      <c r="D63" s="565">
        <v>8949</v>
      </c>
      <c r="E63" s="176">
        <f>D63/'Dades generals - 2020'!$C$10</f>
        <v>2.7048020891263874E-2</v>
      </c>
      <c r="F63" s="566">
        <v>230</v>
      </c>
      <c r="G63" s="176">
        <f>F63/'Dades generals - 2020'!$D$10</f>
        <v>7.8204692281536897E-2</v>
      </c>
      <c r="H63" s="567">
        <v>996</v>
      </c>
      <c r="I63" s="322">
        <f>H63/'Dades generals - 2020'!$E$10</f>
        <v>1.825446281294674E-2</v>
      </c>
      <c r="J63" s="264">
        <v>0</v>
      </c>
      <c r="K63" s="322">
        <f>J63/'Dades generals - 2020'!$F$10</f>
        <v>0</v>
      </c>
      <c r="L63" s="264">
        <v>0</v>
      </c>
      <c r="M63" s="322">
        <f>L63/'Dades generals - 2020'!$G$10</f>
        <v>0</v>
      </c>
      <c r="N63" s="266">
        <v>1437</v>
      </c>
      <c r="O63" s="325">
        <f>N63/'Dades generals - 2020'!$H$10</f>
        <v>2.0077684010506903E-2</v>
      </c>
      <c r="P63" s="266">
        <v>193</v>
      </c>
      <c r="Q63" s="325">
        <f>P63/'Dades generals - 2020'!$I$10</f>
        <v>1.2175887956595799E-2</v>
      </c>
      <c r="R63" s="568">
        <v>586</v>
      </c>
      <c r="S63" s="325">
        <f>R63/'Dades generals - 2020'!$J$10</f>
        <v>1.6056114201167218E-2</v>
      </c>
      <c r="T63" s="584">
        <v>0</v>
      </c>
      <c r="U63" s="424">
        <f>T63/'Dades generals - 2020'!K10</f>
        <v>0</v>
      </c>
      <c r="V63" s="25">
        <f t="shared" si="23"/>
        <v>2216</v>
      </c>
      <c r="W63" s="325">
        <f>V63/'Dades generals - 2020'!$L$10</f>
        <v>1.7087953609598864E-2</v>
      </c>
      <c r="X63" s="365">
        <f t="shared" si="8"/>
        <v>12391</v>
      </c>
      <c r="Y63" s="369">
        <f>X63/'Dades generals - 2020'!$M$10</f>
        <v>2.311615724434362E-2</v>
      </c>
      <c r="AA63" s="457">
        <v>172</v>
      </c>
      <c r="AB63" s="446">
        <v>1200</v>
      </c>
      <c r="AC63" s="446">
        <v>64</v>
      </c>
      <c r="AD63" s="446">
        <v>1</v>
      </c>
      <c r="AE63" s="446">
        <v>0</v>
      </c>
      <c r="AF63" s="446">
        <v>0</v>
      </c>
      <c r="AG63" s="446">
        <v>0</v>
      </c>
      <c r="AH63" s="446">
        <v>0</v>
      </c>
      <c r="AI63" s="446">
        <v>0</v>
      </c>
      <c r="AJ63" s="470">
        <v>0</v>
      </c>
      <c r="AK63" s="452">
        <f t="shared" si="24"/>
        <v>1437</v>
      </c>
      <c r="AL63" s="463">
        <v>17</v>
      </c>
      <c r="AM63" s="446">
        <v>170</v>
      </c>
      <c r="AN63" s="446">
        <v>6</v>
      </c>
      <c r="AO63" s="446">
        <v>0</v>
      </c>
      <c r="AP63" s="446">
        <v>0</v>
      </c>
      <c r="AQ63" s="446">
        <v>0</v>
      </c>
      <c r="AR63" s="446">
        <v>0</v>
      </c>
      <c r="AS63" s="446">
        <v>0</v>
      </c>
      <c r="AT63" s="446">
        <v>0</v>
      </c>
      <c r="AU63" s="450">
        <v>0</v>
      </c>
      <c r="AV63" s="452">
        <f t="shared" si="25"/>
        <v>193</v>
      </c>
    </row>
    <row r="64" spans="2:48" ht="16.5" customHeight="1" thickBot="1" x14ac:dyDescent="0.4">
      <c r="B64" s="786"/>
      <c r="C64" s="56" t="s">
        <v>148</v>
      </c>
      <c r="D64" s="565">
        <v>8777</v>
      </c>
      <c r="E64" s="176">
        <f>D64/'Dades generals - 2020'!$C$11</f>
        <v>3.3292241166764658E-2</v>
      </c>
      <c r="F64" s="566">
        <v>127</v>
      </c>
      <c r="G64" s="176">
        <f>F64/'Dades generals - 2020'!$D$11</f>
        <v>5.0698602794411178E-2</v>
      </c>
      <c r="H64" s="567">
        <v>1030</v>
      </c>
      <c r="I64" s="322">
        <f>H64/'Dades generals - 2020'!$E$11</f>
        <v>2.5561484055093685E-2</v>
      </c>
      <c r="J64" s="264">
        <v>0</v>
      </c>
      <c r="K64" s="322">
        <f>J64/'Dades generals - 2020'!$F$11</f>
        <v>0</v>
      </c>
      <c r="L64" s="264">
        <v>0</v>
      </c>
      <c r="M64" s="322">
        <f>L64/'Dades generals - 2020'!$G$11</f>
        <v>0</v>
      </c>
      <c r="N64" s="266">
        <v>993</v>
      </c>
      <c r="O64" s="325">
        <f>N64/'Dades generals - 2020'!$H$11</f>
        <v>1.8691061042407815E-2</v>
      </c>
      <c r="P64" s="266">
        <v>185</v>
      </c>
      <c r="Q64" s="325">
        <f>P64/'Dades generals - 2020'!$I$11</f>
        <v>1.6482537419814682E-2</v>
      </c>
      <c r="R64" s="568">
        <v>542</v>
      </c>
      <c r="S64" s="325">
        <f>R64/'Dades generals - 2020'!$J$11</f>
        <v>1.9990410504186183E-2</v>
      </c>
      <c r="T64" s="584">
        <v>0</v>
      </c>
      <c r="U64" s="424">
        <f>T64/'Dades generals - 2020'!K11</f>
        <v>0</v>
      </c>
      <c r="V64" s="25">
        <f t="shared" si="23"/>
        <v>1720</v>
      </c>
      <c r="W64" s="325">
        <f>V64/'Dades generals - 2020'!$L$11</f>
        <v>1.7889087656529516E-2</v>
      </c>
      <c r="X64" s="365">
        <f t="shared" si="8"/>
        <v>11654</v>
      </c>
      <c r="Y64" s="369">
        <f>X64/'Dades generals - 2020'!$M$11</f>
        <v>2.7977299352781884E-2</v>
      </c>
      <c r="AA64" s="457">
        <v>91</v>
      </c>
      <c r="AB64" s="446">
        <v>820</v>
      </c>
      <c r="AC64" s="446">
        <v>82</v>
      </c>
      <c r="AD64" s="446">
        <v>0</v>
      </c>
      <c r="AE64" s="446">
        <v>0</v>
      </c>
      <c r="AF64" s="446">
        <v>0</v>
      </c>
      <c r="AG64" s="446">
        <v>0</v>
      </c>
      <c r="AH64" s="446">
        <v>0</v>
      </c>
      <c r="AI64" s="446">
        <v>0</v>
      </c>
      <c r="AJ64" s="470">
        <v>0</v>
      </c>
      <c r="AK64" s="452">
        <f t="shared" si="24"/>
        <v>993</v>
      </c>
      <c r="AL64" s="463">
        <v>25</v>
      </c>
      <c r="AM64" s="446">
        <v>153</v>
      </c>
      <c r="AN64" s="446">
        <v>5</v>
      </c>
      <c r="AO64" s="446">
        <v>2</v>
      </c>
      <c r="AP64" s="446">
        <v>0</v>
      </c>
      <c r="AQ64" s="446">
        <v>0</v>
      </c>
      <c r="AR64" s="446">
        <v>0</v>
      </c>
      <c r="AS64" s="446">
        <v>0</v>
      </c>
      <c r="AT64" s="446">
        <v>0</v>
      </c>
      <c r="AU64" s="450">
        <v>0</v>
      </c>
      <c r="AV64" s="452">
        <f t="shared" si="25"/>
        <v>185</v>
      </c>
    </row>
    <row r="65" spans="2:48" ht="16.5" customHeight="1" thickBot="1" x14ac:dyDescent="0.4">
      <c r="B65" s="786"/>
      <c r="C65" s="56" t="s">
        <v>149</v>
      </c>
      <c r="D65" s="565">
        <v>5361</v>
      </c>
      <c r="E65" s="176">
        <f>D65/'Dades generals - 2020'!$C$12</f>
        <v>1.6035486852456173E-2</v>
      </c>
      <c r="F65" s="566">
        <v>620</v>
      </c>
      <c r="G65" s="176">
        <f>F65/'Dades generals - 2020'!$D$12</f>
        <v>0.1636315650567432</v>
      </c>
      <c r="H65" s="567">
        <v>693</v>
      </c>
      <c r="I65" s="322">
        <f>H65/'Dades generals - 2020'!$E$12</f>
        <v>1.3042741798882051E-2</v>
      </c>
      <c r="J65" s="264">
        <v>0</v>
      </c>
      <c r="K65" s="322">
        <f>J65/'Dades generals - 2020'!$F$12</f>
        <v>0</v>
      </c>
      <c r="L65" s="264">
        <v>0</v>
      </c>
      <c r="M65" s="322">
        <f>L65/'Dades generals - 2020'!$G$12</f>
        <v>0</v>
      </c>
      <c r="N65" s="266">
        <v>959</v>
      </c>
      <c r="O65" s="325">
        <f>N65/'Dades generals - 2020'!$H$12</f>
        <v>1.2322518470928365E-2</v>
      </c>
      <c r="P65" s="266">
        <v>232</v>
      </c>
      <c r="Q65" s="325">
        <f>P65/'Dades generals - 2020'!$I$12</f>
        <v>7.2599824759043688E-3</v>
      </c>
      <c r="R65" s="568">
        <v>368</v>
      </c>
      <c r="S65" s="325">
        <f>R65/'Dades generals - 2020'!$J$12</f>
        <v>1.0120455420493923E-2</v>
      </c>
      <c r="T65" s="584">
        <v>0</v>
      </c>
      <c r="U65" s="424">
        <f>T65/'Dades generals - 2020'!K12</f>
        <v>0</v>
      </c>
      <c r="V65" s="25">
        <f t="shared" si="23"/>
        <v>1559</v>
      </c>
      <c r="W65" s="325">
        <f>V65/'Dades generals - 2020'!$L$12</f>
        <v>1.0258806188185593E-2</v>
      </c>
      <c r="X65" s="365">
        <f t="shared" si="8"/>
        <v>8233</v>
      </c>
      <c r="Y65" s="369">
        <f>X65/'Dades generals - 2020'!$M$12</f>
        <v>1.4540104940244814E-2</v>
      </c>
      <c r="AA65" s="457">
        <v>146</v>
      </c>
      <c r="AB65" s="446">
        <v>767</v>
      </c>
      <c r="AC65" s="446">
        <v>39</v>
      </c>
      <c r="AD65" s="446">
        <v>7</v>
      </c>
      <c r="AE65" s="446">
        <v>0</v>
      </c>
      <c r="AF65" s="446">
        <v>0</v>
      </c>
      <c r="AG65" s="446">
        <v>0</v>
      </c>
      <c r="AH65" s="446">
        <v>0</v>
      </c>
      <c r="AI65" s="446">
        <v>0</v>
      </c>
      <c r="AJ65" s="470">
        <v>0</v>
      </c>
      <c r="AK65" s="452">
        <f t="shared" si="24"/>
        <v>959</v>
      </c>
      <c r="AL65" s="463">
        <v>15</v>
      </c>
      <c r="AM65" s="446">
        <v>216</v>
      </c>
      <c r="AN65" s="446">
        <v>0</v>
      </c>
      <c r="AO65" s="446">
        <v>1</v>
      </c>
      <c r="AP65" s="446">
        <v>0</v>
      </c>
      <c r="AQ65" s="446">
        <v>0</v>
      </c>
      <c r="AR65" s="446">
        <v>0</v>
      </c>
      <c r="AS65" s="446">
        <v>0</v>
      </c>
      <c r="AT65" s="446">
        <v>0</v>
      </c>
      <c r="AU65" s="450">
        <v>0</v>
      </c>
      <c r="AV65" s="452">
        <f t="shared" si="25"/>
        <v>232</v>
      </c>
    </row>
    <row r="66" spans="2:48" ht="16.5" customHeight="1" thickBot="1" x14ac:dyDescent="0.4">
      <c r="B66" s="786"/>
      <c r="C66" s="56" t="s">
        <v>18</v>
      </c>
      <c r="D66" s="565">
        <v>3338</v>
      </c>
      <c r="E66" s="176">
        <f>D66/'Dades generals - 2020'!$C$13</f>
        <v>1.048356956435712E-2</v>
      </c>
      <c r="F66" s="566">
        <v>2036</v>
      </c>
      <c r="G66" s="176">
        <f>F66/'Dades generals - 2020'!$D$13</f>
        <v>0.31837372947615322</v>
      </c>
      <c r="H66" s="567">
        <v>483</v>
      </c>
      <c r="I66" s="322">
        <f>H66/'Dades generals - 2020'!$E$13</f>
        <v>8.5536685143535168E-3</v>
      </c>
      <c r="J66" s="264">
        <v>0</v>
      </c>
      <c r="K66" s="322">
        <f>J66/'Dades generals - 2020'!$F$13</f>
        <v>0</v>
      </c>
      <c r="L66" s="264">
        <v>0</v>
      </c>
      <c r="M66" s="322">
        <f>L66/'Dades generals - 2020'!$G$13</f>
        <v>0</v>
      </c>
      <c r="N66" s="266">
        <v>791</v>
      </c>
      <c r="O66" s="325">
        <f>N66/'Dades generals - 2020'!$H$13</f>
        <v>9.0246323403575628E-3</v>
      </c>
      <c r="P66" s="266">
        <v>254</v>
      </c>
      <c r="Q66" s="325">
        <f>P66/'Dades generals - 2020'!$I$13</f>
        <v>5.1913015042511449E-3</v>
      </c>
      <c r="R66" s="568">
        <v>351</v>
      </c>
      <c r="S66" s="325">
        <f>R66/'Dades generals - 2020'!$J$13</f>
        <v>9.0991574854180166E-3</v>
      </c>
      <c r="T66" s="584">
        <v>4</v>
      </c>
      <c r="U66" s="424">
        <f>T66/'Dades generals - 2020'!K13</f>
        <v>6.1766522544780733E-4</v>
      </c>
      <c r="V66" s="25">
        <f t="shared" si="23"/>
        <v>1400</v>
      </c>
      <c r="W66" s="325">
        <f>V66/'Dades generals - 2020'!$L$13</f>
        <v>7.7080626335146564E-3</v>
      </c>
      <c r="X66" s="365">
        <f t="shared" si="8"/>
        <v>7257</v>
      </c>
      <c r="Y66" s="369">
        <f>X66/'Dades generals - 2020'!$M$13</f>
        <v>1.2243451853726432E-2</v>
      </c>
      <c r="AA66" s="457">
        <v>196</v>
      </c>
      <c r="AB66" s="446">
        <v>556</v>
      </c>
      <c r="AC66" s="446">
        <v>39</v>
      </c>
      <c r="AD66" s="446">
        <v>0</v>
      </c>
      <c r="AE66" s="446">
        <v>0</v>
      </c>
      <c r="AF66" s="446">
        <v>0</v>
      </c>
      <c r="AG66" s="446">
        <v>0</v>
      </c>
      <c r="AH66" s="446">
        <v>0</v>
      </c>
      <c r="AI66" s="446">
        <v>0</v>
      </c>
      <c r="AJ66" s="470">
        <v>0</v>
      </c>
      <c r="AK66" s="452">
        <f t="shared" si="24"/>
        <v>791</v>
      </c>
      <c r="AL66" s="463">
        <v>22</v>
      </c>
      <c r="AM66" s="446">
        <v>229</v>
      </c>
      <c r="AN66" s="446">
        <v>3</v>
      </c>
      <c r="AO66" s="446">
        <v>0</v>
      </c>
      <c r="AP66" s="446">
        <v>0</v>
      </c>
      <c r="AQ66" s="446">
        <v>0</v>
      </c>
      <c r="AR66" s="446">
        <v>0</v>
      </c>
      <c r="AS66" s="446">
        <v>0</v>
      </c>
      <c r="AT66" s="446">
        <v>0</v>
      </c>
      <c r="AU66" s="450">
        <v>0</v>
      </c>
      <c r="AV66" s="452">
        <f t="shared" si="25"/>
        <v>254</v>
      </c>
    </row>
    <row r="67" spans="2:48" ht="16.5" customHeight="1" thickBot="1" x14ac:dyDescent="0.4">
      <c r="B67" s="786"/>
      <c r="C67" s="56" t="s">
        <v>150</v>
      </c>
      <c r="D67" s="565">
        <v>3997</v>
      </c>
      <c r="E67" s="176">
        <f>D67/'Dades generals - 2020'!$C$14</f>
        <v>1.3364272554926592E-2</v>
      </c>
      <c r="F67" s="566">
        <v>383</v>
      </c>
      <c r="G67" s="176">
        <f>F67/'Dades generals - 2020'!$D$14</f>
        <v>0.11581493801028123</v>
      </c>
      <c r="H67" s="567">
        <v>571</v>
      </c>
      <c r="I67" s="322">
        <f>H67/'Dades generals - 2020'!$E$14</f>
        <v>1.22640091067248E-2</v>
      </c>
      <c r="J67" s="264">
        <v>0</v>
      </c>
      <c r="K67" s="322">
        <f>J67/'Dades generals - 2020'!$F$14</f>
        <v>0</v>
      </c>
      <c r="L67" s="264">
        <v>0</v>
      </c>
      <c r="M67" s="322">
        <f>L67/'Dades generals - 2020'!$G$14</f>
        <v>0</v>
      </c>
      <c r="N67" s="266">
        <v>780</v>
      </c>
      <c r="O67" s="325">
        <f>N67/'Dades generals - 2020'!$H$14</f>
        <v>9.0744101633393835E-3</v>
      </c>
      <c r="P67" s="266">
        <v>269</v>
      </c>
      <c r="Q67" s="325">
        <f>P67/'Dades generals - 2020'!$I$14</f>
        <v>5.5451340932984273E-3</v>
      </c>
      <c r="R67" s="568">
        <v>354</v>
      </c>
      <c r="S67" s="325">
        <f>R67/'Dades generals - 2020'!$J$14</f>
        <v>9.2979276652746037E-3</v>
      </c>
      <c r="T67" s="584">
        <v>8</v>
      </c>
      <c r="U67" s="424">
        <f>T67/'Dades generals - 2020'!K14</f>
        <v>1.1938516639307566E-3</v>
      </c>
      <c r="V67" s="25">
        <f t="shared" si="23"/>
        <v>1411</v>
      </c>
      <c r="W67" s="325">
        <f>V67/'Dades generals - 2020'!$L$14</f>
        <v>7.8720828381899227E-3</v>
      </c>
      <c r="X67" s="365">
        <f t="shared" si="8"/>
        <v>6362</v>
      </c>
      <c r="Y67" s="369">
        <f>X67/'Dades generals - 2020'!$M$14</f>
        <v>1.1422497760206545E-2</v>
      </c>
      <c r="AA67" s="457">
        <v>207</v>
      </c>
      <c r="AB67" s="446">
        <v>548</v>
      </c>
      <c r="AC67" s="446">
        <v>25</v>
      </c>
      <c r="AD67" s="446">
        <v>0</v>
      </c>
      <c r="AE67" s="446">
        <v>0</v>
      </c>
      <c r="AF67" s="446">
        <v>0</v>
      </c>
      <c r="AG67" s="446">
        <v>0</v>
      </c>
      <c r="AH67" s="446">
        <v>0</v>
      </c>
      <c r="AI67" s="446">
        <v>0</v>
      </c>
      <c r="AJ67" s="470">
        <v>0</v>
      </c>
      <c r="AK67" s="452">
        <f t="shared" si="24"/>
        <v>780</v>
      </c>
      <c r="AL67" s="463">
        <v>22</v>
      </c>
      <c r="AM67" s="446">
        <v>243</v>
      </c>
      <c r="AN67" s="446">
        <v>2</v>
      </c>
      <c r="AO67" s="446">
        <v>2</v>
      </c>
      <c r="AP67" s="446">
        <v>0</v>
      </c>
      <c r="AQ67" s="446">
        <v>0</v>
      </c>
      <c r="AR67" s="446">
        <v>0</v>
      </c>
      <c r="AS67" s="446">
        <v>0</v>
      </c>
      <c r="AT67" s="446">
        <v>0</v>
      </c>
      <c r="AU67" s="450">
        <v>0</v>
      </c>
      <c r="AV67" s="452">
        <f t="shared" si="25"/>
        <v>269</v>
      </c>
    </row>
    <row r="68" spans="2:48" ht="16.5" customHeight="1" thickBot="1" x14ac:dyDescent="0.4">
      <c r="B68" s="786"/>
      <c r="C68" s="57" t="s">
        <v>151</v>
      </c>
      <c r="D68" s="565">
        <v>4134</v>
      </c>
      <c r="E68" s="177">
        <f>D68/'Dades generals - 2020'!$C$15</f>
        <v>1.2786964348681403E-2</v>
      </c>
      <c r="F68" s="566">
        <v>432</v>
      </c>
      <c r="G68" s="655">
        <f>F68/'Dades generals - 2020'!$D$15</f>
        <v>0.10878871820700076</v>
      </c>
      <c r="H68" s="567">
        <v>528</v>
      </c>
      <c r="I68" s="323">
        <f>H68/'Dades generals - 2020'!$E$15</f>
        <v>1.1285186055955715E-2</v>
      </c>
      <c r="J68" s="50">
        <v>0</v>
      </c>
      <c r="K68" s="323">
        <f>J68/'Dades generals - 2020'!$F$15</f>
        <v>0</v>
      </c>
      <c r="L68" s="50">
        <v>0</v>
      </c>
      <c r="M68" s="323">
        <f>L68/'Dades generals - 2020'!$G$15</f>
        <v>0</v>
      </c>
      <c r="N68" s="38">
        <v>843</v>
      </c>
      <c r="O68" s="326">
        <f>N68/'Dades generals - 2020'!$H$15</f>
        <v>1.0704761904761904E-2</v>
      </c>
      <c r="P68" s="38">
        <v>219</v>
      </c>
      <c r="Q68" s="326">
        <f>P68/'Dades generals - 2020'!$I$15</f>
        <v>5.9275699669788344E-3</v>
      </c>
      <c r="R68" s="568">
        <v>310</v>
      </c>
      <c r="S68" s="326">
        <f>R68/'Dades generals - 2020'!$J$15</f>
        <v>8.5670858090368934E-3</v>
      </c>
      <c r="T68" s="584">
        <v>8</v>
      </c>
      <c r="U68" s="424">
        <f>T68/'Dades generals - 2020'!K15</f>
        <v>1.2658227848101266E-3</v>
      </c>
      <c r="V68" s="25">
        <f t="shared" si="23"/>
        <v>1380</v>
      </c>
      <c r="W68" s="326">
        <f>V68/'Dades generals - 2020'!$L$15</f>
        <v>8.7230801322368372E-3</v>
      </c>
      <c r="X68" s="365">
        <f t="shared" si="8"/>
        <v>6474</v>
      </c>
      <c r="Y68" s="370">
        <f>X68/'Dades generals - 2020'!$M$15</f>
        <v>1.1629055754442626E-2</v>
      </c>
      <c r="AA68" s="471">
        <v>206</v>
      </c>
      <c r="AB68" s="472">
        <v>594</v>
      </c>
      <c r="AC68" s="472">
        <v>43</v>
      </c>
      <c r="AD68" s="472">
        <v>0</v>
      </c>
      <c r="AE68" s="472">
        <v>0</v>
      </c>
      <c r="AF68" s="472">
        <v>0</v>
      </c>
      <c r="AG68" s="472">
        <v>0</v>
      </c>
      <c r="AH68" s="472">
        <v>0</v>
      </c>
      <c r="AI68" s="472">
        <v>0</v>
      </c>
      <c r="AJ68" s="473">
        <v>0</v>
      </c>
      <c r="AK68" s="452">
        <f t="shared" si="24"/>
        <v>843</v>
      </c>
      <c r="AL68" s="464">
        <v>7</v>
      </c>
      <c r="AM68" s="447">
        <v>210</v>
      </c>
      <c r="AN68" s="447">
        <v>2</v>
      </c>
      <c r="AO68" s="447">
        <v>0</v>
      </c>
      <c r="AP68" s="447">
        <v>0</v>
      </c>
      <c r="AQ68" s="447">
        <v>0</v>
      </c>
      <c r="AR68" s="447">
        <v>0</v>
      </c>
      <c r="AS68" s="447">
        <v>0</v>
      </c>
      <c r="AT68" s="447">
        <v>0</v>
      </c>
      <c r="AU68" s="451">
        <v>0</v>
      </c>
      <c r="AV68" s="452">
        <f t="shared" si="25"/>
        <v>219</v>
      </c>
    </row>
    <row r="69" spans="2:48" ht="16.5" customHeight="1" thickBot="1" x14ac:dyDescent="0.4">
      <c r="B69" s="792"/>
      <c r="C69" s="58" t="s">
        <v>10</v>
      </c>
      <c r="D69" s="45">
        <f>SUM(D57:D68)</f>
        <v>57942</v>
      </c>
      <c r="E69" s="178">
        <f>D69/'Dades generals - 2020'!$C$16</f>
        <v>1.6967760318305835E-2</v>
      </c>
      <c r="F69" s="28">
        <f>SUM(F57:F68)</f>
        <v>5522</v>
      </c>
      <c r="G69" s="178">
        <f>F69/'Dades generals - 2020'!$D$16</f>
        <v>0.12994775733044664</v>
      </c>
      <c r="H69" s="29">
        <f>SUM(H57:H68)</f>
        <v>7661</v>
      </c>
      <c r="I69" s="324">
        <f>H69/'Dades generals - 2020'!$E$16</f>
        <v>1.2239602887913611E-2</v>
      </c>
      <c r="J69" s="45">
        <f>SUM(J57:J68)</f>
        <v>0</v>
      </c>
      <c r="K69" s="324">
        <f>J69/'Dades generals - 2020'!$F$16</f>
        <v>0</v>
      </c>
      <c r="L69" s="45">
        <f>SUM(L57:L68)</f>
        <v>0</v>
      </c>
      <c r="M69" s="324">
        <f>L69/'Dades generals - 2020'!$G$16</f>
        <v>0</v>
      </c>
      <c r="N69" s="40">
        <f>SUM(N57:N68)</f>
        <v>12373</v>
      </c>
      <c r="O69" s="327">
        <f>N69/'Dades generals - 2020'!$H$16</f>
        <v>1.3867251856550772E-2</v>
      </c>
      <c r="P69" s="40">
        <f>SUM(P57:P68)</f>
        <v>3894</v>
      </c>
      <c r="Q69" s="327">
        <f>P69/'Dades generals - 2020'!$I$16</f>
        <v>8.8170962000896653E-3</v>
      </c>
      <c r="R69" s="28">
        <f>SUM(R57:R68)</f>
        <v>4662</v>
      </c>
      <c r="S69" s="327">
        <f>R69/'Dades generals - 2020'!$J$16</f>
        <v>1.3139463767830015E-2</v>
      </c>
      <c r="T69" s="28">
        <f>SUM(T57:T68)</f>
        <v>20</v>
      </c>
      <c r="U69" s="327">
        <f>T69/'Dades generals - 2020'!K16</f>
        <v>4.1106589386278621E-4</v>
      </c>
      <c r="V69" s="29">
        <f>N69+P69+R69+T69</f>
        <v>20949</v>
      </c>
      <c r="W69" s="327">
        <f>V69/'Dades generals - 2020'!$L$16</f>
        <v>1.2058012456895584E-2</v>
      </c>
      <c r="X69" s="554">
        <f t="shared" si="8"/>
        <v>92074</v>
      </c>
      <c r="Y69" s="324">
        <f>X69/'Dades generals - 2020'!$M$16</f>
        <v>1.5170385504154086E-2</v>
      </c>
      <c r="AA69" s="459">
        <f>SUM(AA57:AA68)</f>
        <v>2020</v>
      </c>
      <c r="AB69" s="459">
        <f t="shared" ref="AB69:AJ69" si="26">SUM(AB57:AB68)</f>
        <v>9761</v>
      </c>
      <c r="AC69" s="459">
        <f t="shared" si="26"/>
        <v>584</v>
      </c>
      <c r="AD69" s="459">
        <f t="shared" si="26"/>
        <v>8</v>
      </c>
      <c r="AE69" s="459">
        <f t="shared" si="26"/>
        <v>0</v>
      </c>
      <c r="AF69" s="459">
        <f t="shared" si="26"/>
        <v>0</v>
      </c>
      <c r="AG69" s="459">
        <f t="shared" si="26"/>
        <v>0</v>
      </c>
      <c r="AH69" s="459">
        <f t="shared" si="26"/>
        <v>0</v>
      </c>
      <c r="AI69" s="459">
        <f t="shared" si="26"/>
        <v>0</v>
      </c>
      <c r="AJ69" s="459">
        <f t="shared" si="26"/>
        <v>0</v>
      </c>
      <c r="AK69" s="460">
        <f>SUM(AK57:AK68)</f>
        <v>12373</v>
      </c>
      <c r="AL69" s="465">
        <f>SUM(AL57:AL68)</f>
        <v>511</v>
      </c>
      <c r="AM69" s="465">
        <f t="shared" ref="AM69:AU69" si="27">SUM(AM57:AM68)</f>
        <v>3347</v>
      </c>
      <c r="AN69" s="465">
        <f t="shared" si="27"/>
        <v>30</v>
      </c>
      <c r="AO69" s="465">
        <f t="shared" si="27"/>
        <v>6</v>
      </c>
      <c r="AP69" s="465">
        <f t="shared" si="27"/>
        <v>0</v>
      </c>
      <c r="AQ69" s="465">
        <f t="shared" si="27"/>
        <v>0</v>
      </c>
      <c r="AR69" s="465">
        <f t="shared" si="27"/>
        <v>0</v>
      </c>
      <c r="AS69" s="465">
        <f t="shared" si="27"/>
        <v>0</v>
      </c>
      <c r="AT69" s="465">
        <f t="shared" si="27"/>
        <v>0</v>
      </c>
      <c r="AU69" s="465">
        <f t="shared" si="27"/>
        <v>0</v>
      </c>
      <c r="AV69" s="460">
        <f>SUM(AV57:AV68)</f>
        <v>3894</v>
      </c>
    </row>
    <row r="70" spans="2:48" ht="16.5" customHeight="1" x14ac:dyDescent="0.35">
      <c r="B70" s="785" t="s">
        <v>70</v>
      </c>
      <c r="C70" s="56" t="s">
        <v>143</v>
      </c>
      <c r="D70" s="569">
        <v>238168</v>
      </c>
      <c r="E70" s="166">
        <f>D70/'Dades generals - 2020'!$C$4</f>
        <v>0.51148636604751752</v>
      </c>
      <c r="F70" s="15">
        <v>0</v>
      </c>
      <c r="G70" s="166">
        <f>F70/'Dades generals - 2020'!$D$4</f>
        <v>0</v>
      </c>
      <c r="H70" s="570">
        <v>53542</v>
      </c>
      <c r="I70" s="179">
        <f>H70/'Dades generals - 2020'!$E$4</f>
        <v>0.49887724202189609</v>
      </c>
      <c r="J70" s="583">
        <v>493</v>
      </c>
      <c r="K70" s="179">
        <f>J70/'Dades generals - 2020'!$F$4</f>
        <v>0.191233514352211</v>
      </c>
      <c r="L70" s="267">
        <v>0</v>
      </c>
      <c r="M70" s="179">
        <f>L70/'Dades generals - 2020'!$G$4</f>
        <v>0</v>
      </c>
      <c r="N70" s="55">
        <v>66851</v>
      </c>
      <c r="O70" s="218">
        <f>N70/'Dades generals - 2020'!$H$4</f>
        <v>0.56101409018051207</v>
      </c>
      <c r="P70" s="55">
        <v>46826</v>
      </c>
      <c r="Q70" s="218">
        <f>P70/'Dades generals - 2020'!$I$4</f>
        <v>0.59521297555643127</v>
      </c>
      <c r="R70" s="571">
        <v>18010</v>
      </c>
      <c r="S70" s="218">
        <f>R70/'Dades generals - 2020'!$J$4</f>
        <v>0.53822246129938434</v>
      </c>
      <c r="T70" s="584">
        <v>0</v>
      </c>
      <c r="U70" s="218"/>
      <c r="V70" s="584">
        <f>N70+P70+R70+T70</f>
        <v>131687</v>
      </c>
      <c r="W70" s="218">
        <f>V70/'Dades generals - 2020'!$L$4</f>
        <v>0.56934896711544614</v>
      </c>
      <c r="X70" s="365">
        <f t="shared" si="8"/>
        <v>423890</v>
      </c>
      <c r="Y70" s="368">
        <f>X70/'Dades generals - 2020'!$M$4</f>
        <v>0.50218578587591367</v>
      </c>
      <c r="AA70" s="454">
        <v>669</v>
      </c>
      <c r="AB70" s="455">
        <v>59502</v>
      </c>
      <c r="AC70" s="455">
        <v>1903</v>
      </c>
      <c r="AD70" s="455">
        <v>272</v>
      </c>
      <c r="AE70" s="455">
        <v>4454</v>
      </c>
      <c r="AF70" s="455">
        <v>51</v>
      </c>
      <c r="AG70" s="455">
        <v>0</v>
      </c>
      <c r="AH70" s="455">
        <v>0</v>
      </c>
      <c r="AI70" s="455">
        <v>0</v>
      </c>
      <c r="AJ70" s="469">
        <v>0</v>
      </c>
      <c r="AK70" s="461">
        <f>SUM(AA70:AJ70)</f>
        <v>66851</v>
      </c>
      <c r="AL70" s="468">
        <v>136</v>
      </c>
      <c r="AM70" s="448">
        <v>41594</v>
      </c>
      <c r="AN70" s="448">
        <v>466</v>
      </c>
      <c r="AO70" s="448">
        <v>81</v>
      </c>
      <c r="AP70" s="448">
        <v>4300</v>
      </c>
      <c r="AQ70" s="448">
        <v>249</v>
      </c>
      <c r="AR70" s="448">
        <v>0</v>
      </c>
      <c r="AS70" s="448">
        <v>0</v>
      </c>
      <c r="AT70" s="448">
        <v>0</v>
      </c>
      <c r="AU70" s="449">
        <v>0</v>
      </c>
      <c r="AV70" s="461">
        <f>SUM(AL70:AU70)</f>
        <v>46826</v>
      </c>
    </row>
    <row r="71" spans="2:48" ht="16.5" customHeight="1" x14ac:dyDescent="0.35">
      <c r="B71" s="786"/>
      <c r="C71" s="56" t="s">
        <v>144</v>
      </c>
      <c r="D71" s="569">
        <v>225996</v>
      </c>
      <c r="E71" s="176">
        <f>D71/'Dades generals - 2020'!$C$5</f>
        <v>0.49720154179206927</v>
      </c>
      <c r="F71" s="303">
        <v>0</v>
      </c>
      <c r="G71" s="176">
        <f>F71/'Dades generals - 2020'!$D$5</f>
        <v>0</v>
      </c>
      <c r="H71" s="570">
        <v>55905</v>
      </c>
      <c r="I71" s="322">
        <f>H71/'Dades generals - 2020'!$E$5</f>
        <v>0.50344908324628079</v>
      </c>
      <c r="J71" s="583">
        <v>481</v>
      </c>
      <c r="K71" s="322">
        <f>J71/'Dades generals - 2020'!$F$5</f>
        <v>0.17050691244239632</v>
      </c>
      <c r="L71" s="264">
        <v>0</v>
      </c>
      <c r="M71" s="322">
        <f>L71/'Dades generals - 2020'!$G$5</f>
        <v>0</v>
      </c>
      <c r="N71" s="266">
        <v>70417</v>
      </c>
      <c r="O71" s="325">
        <f>N71/'Dades generals - 2020'!$H$5</f>
        <v>0.56001177013249348</v>
      </c>
      <c r="P71" s="266">
        <v>57998</v>
      </c>
      <c r="Q71" s="325">
        <f>P71/'Dades generals - 2020'!$I$5</f>
        <v>0.55776424992546858</v>
      </c>
      <c r="R71" s="571">
        <v>18930</v>
      </c>
      <c r="S71" s="325">
        <f>R71/'Dades generals - 2020'!$J$5</f>
        <v>0.54115091049426833</v>
      </c>
      <c r="T71" s="584">
        <v>0</v>
      </c>
      <c r="U71" s="325"/>
      <c r="V71" s="584">
        <f t="shared" ref="V71:V81" si="28">N71+P71+R71+T71</f>
        <v>147345</v>
      </c>
      <c r="W71" s="325">
        <f>V71/'Dades generals - 2020'!$L$5</f>
        <v>0.55663641927270258</v>
      </c>
      <c r="X71" s="365">
        <f t="shared" si="8"/>
        <v>429727</v>
      </c>
      <c r="Y71" s="369">
        <f>X71/'Dades generals - 2020'!$M$5</f>
        <v>0.49086973407657863</v>
      </c>
      <c r="AA71" s="457">
        <v>805</v>
      </c>
      <c r="AB71" s="446">
        <v>62904</v>
      </c>
      <c r="AC71" s="446">
        <v>1901</v>
      </c>
      <c r="AD71" s="446">
        <v>173</v>
      </c>
      <c r="AE71" s="446">
        <v>4605</v>
      </c>
      <c r="AF71" s="446">
        <v>29</v>
      </c>
      <c r="AG71" s="446">
        <v>0</v>
      </c>
      <c r="AH71" s="446">
        <v>0</v>
      </c>
      <c r="AI71" s="446">
        <v>0</v>
      </c>
      <c r="AJ71" s="470">
        <v>0</v>
      </c>
      <c r="AK71" s="461">
        <f t="shared" ref="AK71:AK81" si="29">SUM(AA71:AJ71)</f>
        <v>70417</v>
      </c>
      <c r="AL71" s="463">
        <v>143</v>
      </c>
      <c r="AM71" s="446">
        <v>52312</v>
      </c>
      <c r="AN71" s="446">
        <v>598</v>
      </c>
      <c r="AO71" s="446">
        <v>117</v>
      </c>
      <c r="AP71" s="446">
        <v>4544</v>
      </c>
      <c r="AQ71" s="446">
        <v>284</v>
      </c>
      <c r="AR71" s="446">
        <v>0</v>
      </c>
      <c r="AS71" s="446">
        <v>0</v>
      </c>
      <c r="AT71" s="446">
        <v>0</v>
      </c>
      <c r="AU71" s="450">
        <v>0</v>
      </c>
      <c r="AV71" s="461">
        <f t="shared" ref="AV71:AV81" si="30">SUM(AL71:AU71)</f>
        <v>57998</v>
      </c>
    </row>
    <row r="72" spans="2:48" ht="16.5" customHeight="1" x14ac:dyDescent="0.35">
      <c r="B72" s="786"/>
      <c r="C72" s="56" t="s">
        <v>145</v>
      </c>
      <c r="D72" s="569">
        <v>118634</v>
      </c>
      <c r="E72" s="176">
        <f>D72/'Dades generals - 2020'!$C$6</f>
        <v>0.50026355405809997</v>
      </c>
      <c r="F72" s="303">
        <v>0</v>
      </c>
      <c r="G72" s="176">
        <f>F72/'Dades generals - 2020'!$D$6</f>
        <v>0</v>
      </c>
      <c r="H72" s="570">
        <v>24154</v>
      </c>
      <c r="I72" s="322">
        <f>H72/'Dades generals - 2020'!$E$6</f>
        <v>0.49729262317020445</v>
      </c>
      <c r="J72" s="583">
        <v>57</v>
      </c>
      <c r="K72" s="322">
        <f>J72/'Dades generals - 2020'!$F$6</f>
        <v>4.4917257683215132E-2</v>
      </c>
      <c r="L72" s="264">
        <v>0</v>
      </c>
      <c r="M72" s="322">
        <f>L72/'Dades generals - 2020'!$G$6</f>
        <v>0</v>
      </c>
      <c r="N72" s="266">
        <v>42173</v>
      </c>
      <c r="O72" s="325">
        <f>N72/'Dades generals - 2020'!$H$6</f>
        <v>0.56735995264489048</v>
      </c>
      <c r="P72" s="266">
        <v>26584</v>
      </c>
      <c r="Q72" s="325">
        <f>P72/'Dades generals - 2020'!$I$6</f>
        <v>0.56934806819155315</v>
      </c>
      <c r="R72" s="571">
        <v>11119</v>
      </c>
      <c r="S72" s="325">
        <f>R72/'Dades generals - 2020'!$J$6</f>
        <v>0.528369131343851</v>
      </c>
      <c r="T72" s="584">
        <v>0</v>
      </c>
      <c r="U72" s="325"/>
      <c r="V72" s="584">
        <f t="shared" si="28"/>
        <v>79876</v>
      </c>
      <c r="W72" s="325">
        <f>V72/'Dades generals - 2020'!$L$6</f>
        <v>0.56223780161612746</v>
      </c>
      <c r="X72" s="365">
        <f t="shared" si="8"/>
        <v>222721</v>
      </c>
      <c r="Y72" s="369">
        <f>X72/'Dades generals - 2020'!$M$6</f>
        <v>0.49529326735975981</v>
      </c>
      <c r="AA72" s="457">
        <v>454</v>
      </c>
      <c r="AB72" s="446">
        <v>37599</v>
      </c>
      <c r="AC72" s="446">
        <v>1109</v>
      </c>
      <c r="AD72" s="446">
        <v>120</v>
      </c>
      <c r="AE72" s="446">
        <v>2853</v>
      </c>
      <c r="AF72" s="446">
        <v>38</v>
      </c>
      <c r="AG72" s="446">
        <v>0</v>
      </c>
      <c r="AH72" s="446">
        <v>0</v>
      </c>
      <c r="AI72" s="446">
        <v>0</v>
      </c>
      <c r="AJ72" s="470">
        <v>0</v>
      </c>
      <c r="AK72" s="461">
        <f t="shared" si="29"/>
        <v>42173</v>
      </c>
      <c r="AL72" s="463">
        <v>50</v>
      </c>
      <c r="AM72" s="446">
        <v>24134</v>
      </c>
      <c r="AN72" s="446">
        <v>236</v>
      </c>
      <c r="AO72" s="446">
        <v>116</v>
      </c>
      <c r="AP72" s="446">
        <v>1960</v>
      </c>
      <c r="AQ72" s="446">
        <v>88</v>
      </c>
      <c r="AR72" s="446">
        <v>0</v>
      </c>
      <c r="AS72" s="446">
        <v>0</v>
      </c>
      <c r="AT72" s="446">
        <v>0</v>
      </c>
      <c r="AU72" s="450">
        <v>0</v>
      </c>
      <c r="AV72" s="461">
        <f t="shared" si="30"/>
        <v>26584</v>
      </c>
    </row>
    <row r="73" spans="2:48" ht="16.5" customHeight="1" x14ac:dyDescent="0.35">
      <c r="B73" s="786"/>
      <c r="C73" s="56" t="s">
        <v>15</v>
      </c>
      <c r="D73" s="569">
        <v>25981</v>
      </c>
      <c r="E73" s="176">
        <f>D73/'Dades generals - 2020'!$C$7</f>
        <v>0.57221830675711394</v>
      </c>
      <c r="F73" s="303">
        <v>0</v>
      </c>
      <c r="G73" s="176">
        <f>F73/'Dades generals - 2020'!$D$7</f>
        <v>0</v>
      </c>
      <c r="H73" s="570">
        <v>2528</v>
      </c>
      <c r="I73" s="322">
        <f>H73/'Dades generals - 2020'!$E$7</f>
        <v>0.57246376811594202</v>
      </c>
      <c r="J73" s="583">
        <v>176</v>
      </c>
      <c r="K73" s="322">
        <f>J73/'Dades generals - 2020'!$F$7</f>
        <v>0.60899653979238755</v>
      </c>
      <c r="L73" s="264">
        <v>0</v>
      </c>
      <c r="M73" s="322">
        <f>L73/'Dades generals - 2020'!$G$7</f>
        <v>0</v>
      </c>
      <c r="N73" s="266">
        <v>13969</v>
      </c>
      <c r="O73" s="325">
        <f>N73/'Dades generals - 2020'!$H$7</f>
        <v>0.64471315825910369</v>
      </c>
      <c r="P73" s="266">
        <v>1693</v>
      </c>
      <c r="Q73" s="325">
        <f>P73/'Dades generals - 2020'!$I$7</f>
        <v>0.71920135938827523</v>
      </c>
      <c r="R73" s="571">
        <v>5383</v>
      </c>
      <c r="S73" s="325">
        <f>R73/'Dades generals - 2020'!$J$7</f>
        <v>0.63538715769593956</v>
      </c>
      <c r="T73" s="584">
        <v>979</v>
      </c>
      <c r="U73" s="325">
        <f>T73/'Dades generals - 2020'!K7</f>
        <v>0.52861771058315332</v>
      </c>
      <c r="V73" s="584">
        <f t="shared" si="28"/>
        <v>22024</v>
      </c>
      <c r="W73" s="325">
        <f>V73/'Dades generals - 2020'!$L$7</f>
        <v>0.64125782501091866</v>
      </c>
      <c r="X73" s="365">
        <f t="shared" si="8"/>
        <v>50709</v>
      </c>
      <c r="Y73" s="369">
        <f>X73/'Dades generals - 2020'!$M$7</f>
        <v>0.57914753649009798</v>
      </c>
      <c r="AA73" s="457">
        <v>178</v>
      </c>
      <c r="AB73" s="446">
        <v>12346</v>
      </c>
      <c r="AC73" s="446">
        <v>310</v>
      </c>
      <c r="AD73" s="446">
        <v>32</v>
      </c>
      <c r="AE73" s="446">
        <v>1097</v>
      </c>
      <c r="AF73" s="446">
        <v>6</v>
      </c>
      <c r="AG73" s="446">
        <v>0</v>
      </c>
      <c r="AH73" s="446">
        <v>0</v>
      </c>
      <c r="AI73" s="446">
        <v>0</v>
      </c>
      <c r="AJ73" s="470">
        <v>0</v>
      </c>
      <c r="AK73" s="461">
        <f t="shared" si="29"/>
        <v>13969</v>
      </c>
      <c r="AL73" s="463">
        <v>2</v>
      </c>
      <c r="AM73" s="446">
        <v>1332</v>
      </c>
      <c r="AN73" s="446">
        <v>14</v>
      </c>
      <c r="AO73" s="446">
        <v>74</v>
      </c>
      <c r="AP73" s="446">
        <v>271</v>
      </c>
      <c r="AQ73" s="446">
        <v>0</v>
      </c>
      <c r="AR73" s="446">
        <v>0</v>
      </c>
      <c r="AS73" s="446">
        <v>0</v>
      </c>
      <c r="AT73" s="446">
        <v>0</v>
      </c>
      <c r="AU73" s="450">
        <v>0</v>
      </c>
      <c r="AV73" s="461">
        <f t="shared" si="30"/>
        <v>1693</v>
      </c>
    </row>
    <row r="74" spans="2:48" ht="16.5" customHeight="1" x14ac:dyDescent="0.35">
      <c r="B74" s="786"/>
      <c r="C74" s="56" t="s">
        <v>146</v>
      </c>
      <c r="D74" s="569">
        <v>56504</v>
      </c>
      <c r="E74" s="176">
        <f>D74/'Dades generals - 2020'!$C$8</f>
        <v>0.55178070954952496</v>
      </c>
      <c r="F74" s="303">
        <v>0</v>
      </c>
      <c r="G74" s="176">
        <f>F74/'Dades generals - 2020'!$D$8</f>
        <v>0</v>
      </c>
      <c r="H74" s="570">
        <v>8526</v>
      </c>
      <c r="I74" s="322">
        <f>H74/'Dades generals - 2020'!$E$8</f>
        <v>0.57596433155441462</v>
      </c>
      <c r="J74" s="583">
        <v>212</v>
      </c>
      <c r="K74" s="322">
        <f>J74/'Dades generals - 2020'!$F$8</f>
        <v>0.32072617246596069</v>
      </c>
      <c r="L74" s="264">
        <v>0</v>
      </c>
      <c r="M74" s="322">
        <f>L74/'Dades generals - 2020'!$G$8</f>
        <v>0</v>
      </c>
      <c r="N74" s="266">
        <v>23086</v>
      </c>
      <c r="O74" s="325">
        <f>N74/'Dades generals - 2020'!$H$8</f>
        <v>0.62779756886846327</v>
      </c>
      <c r="P74" s="266">
        <v>3441</v>
      </c>
      <c r="Q74" s="325">
        <f>P74/'Dades generals - 2020'!$I$8</f>
        <v>0.69487075928917608</v>
      </c>
      <c r="R74" s="571">
        <v>9823</v>
      </c>
      <c r="S74" s="325">
        <f>R74/'Dades generals - 2020'!$J$8</f>
        <v>0.59885386819484243</v>
      </c>
      <c r="T74" s="584">
        <v>2971</v>
      </c>
      <c r="U74" s="325">
        <f>T74/'Dades generals - 2020'!K8</f>
        <v>0.58004685669660294</v>
      </c>
      <c r="V74" s="584">
        <f t="shared" si="28"/>
        <v>39321</v>
      </c>
      <c r="W74" s="325">
        <f>V74/'Dades generals - 2020'!$L$8</f>
        <v>0.62167588932806328</v>
      </c>
      <c r="X74" s="365">
        <f t="shared" si="8"/>
        <v>104563</v>
      </c>
      <c r="Y74" s="369">
        <f>X74/'Dades generals - 2020'!$M$8</f>
        <v>0.55942967203466909</v>
      </c>
      <c r="AA74" s="457">
        <v>223</v>
      </c>
      <c r="AB74" s="446">
        <v>20506</v>
      </c>
      <c r="AC74" s="446">
        <v>731</v>
      </c>
      <c r="AD74" s="446">
        <v>7</v>
      </c>
      <c r="AE74" s="446">
        <v>1584</v>
      </c>
      <c r="AF74" s="446">
        <v>35</v>
      </c>
      <c r="AG74" s="446">
        <v>0</v>
      </c>
      <c r="AH74" s="446">
        <v>0</v>
      </c>
      <c r="AI74" s="446">
        <v>0</v>
      </c>
      <c r="AJ74" s="470">
        <v>0</v>
      </c>
      <c r="AK74" s="461">
        <f t="shared" si="29"/>
        <v>23086</v>
      </c>
      <c r="AL74" s="463">
        <v>13</v>
      </c>
      <c r="AM74" s="446">
        <v>3077</v>
      </c>
      <c r="AN74" s="446">
        <v>7</v>
      </c>
      <c r="AO74" s="446">
        <v>61</v>
      </c>
      <c r="AP74" s="446">
        <v>283</v>
      </c>
      <c r="AQ74" s="446">
        <v>0</v>
      </c>
      <c r="AR74" s="446">
        <v>0</v>
      </c>
      <c r="AS74" s="446">
        <v>0</v>
      </c>
      <c r="AT74" s="446">
        <v>0</v>
      </c>
      <c r="AU74" s="450">
        <v>0</v>
      </c>
      <c r="AV74" s="461">
        <f t="shared" si="30"/>
        <v>3441</v>
      </c>
    </row>
    <row r="75" spans="2:48" ht="16.5" customHeight="1" x14ac:dyDescent="0.35">
      <c r="B75" s="786"/>
      <c r="C75" s="56" t="s">
        <v>152</v>
      </c>
      <c r="D75" s="569">
        <v>127937</v>
      </c>
      <c r="E75" s="176">
        <f>D75/'Dades generals - 2020'!$C$9</f>
        <v>0.5328266211319812</v>
      </c>
      <c r="F75" s="303">
        <v>0</v>
      </c>
      <c r="G75" s="176">
        <f>F75/'Dades generals - 2020'!$D$9</f>
        <v>0</v>
      </c>
      <c r="H75" s="570">
        <v>21914</v>
      </c>
      <c r="I75" s="322">
        <f>H75/'Dades generals - 2020'!$E$9</f>
        <v>0.52229663703315299</v>
      </c>
      <c r="J75" s="583">
        <v>241</v>
      </c>
      <c r="K75" s="322">
        <f>J75/'Dades generals - 2020'!$F$9</f>
        <v>0.17275985663082438</v>
      </c>
      <c r="L75" s="264">
        <v>0</v>
      </c>
      <c r="M75" s="322">
        <f>L75/'Dades generals - 2020'!$G$9</f>
        <v>0</v>
      </c>
      <c r="N75" s="266">
        <v>35773</v>
      </c>
      <c r="O75" s="325">
        <f>N75/'Dades generals - 2020'!$H$9</f>
        <v>0.59929303759297725</v>
      </c>
      <c r="P75" s="266">
        <v>7932</v>
      </c>
      <c r="Q75" s="325">
        <f>P75/'Dades generals - 2020'!$I$9</f>
        <v>0.68532918610679106</v>
      </c>
      <c r="R75" s="571">
        <v>16478</v>
      </c>
      <c r="S75" s="325">
        <f>R75/'Dades generals - 2020'!$J$9</f>
        <v>0.59612184357137687</v>
      </c>
      <c r="T75" s="584">
        <v>3226</v>
      </c>
      <c r="U75" s="325">
        <f>T75/'Dades generals - 2020'!K9</f>
        <v>0.54557754101133094</v>
      </c>
      <c r="V75" s="584">
        <f t="shared" si="28"/>
        <v>63409</v>
      </c>
      <c r="W75" s="325">
        <f>V75/'Dades generals - 2020'!$L$9</f>
        <v>0.60492649373694207</v>
      </c>
      <c r="X75" s="365">
        <f t="shared" si="8"/>
        <v>213501</v>
      </c>
      <c r="Y75" s="369">
        <f>X75/'Dades generals - 2020'!$M$9</f>
        <v>0.5331713432358729</v>
      </c>
      <c r="AA75" s="457">
        <v>210</v>
      </c>
      <c r="AB75" s="446">
        <v>31912</v>
      </c>
      <c r="AC75" s="446">
        <v>1327</v>
      </c>
      <c r="AD75" s="446">
        <v>3</v>
      </c>
      <c r="AE75" s="446">
        <v>2278</v>
      </c>
      <c r="AF75" s="446">
        <v>43</v>
      </c>
      <c r="AG75" s="446">
        <v>0</v>
      </c>
      <c r="AH75" s="446">
        <v>0</v>
      </c>
      <c r="AI75" s="446">
        <v>0</v>
      </c>
      <c r="AJ75" s="470">
        <v>0</v>
      </c>
      <c r="AK75" s="461">
        <f t="shared" si="29"/>
        <v>35773</v>
      </c>
      <c r="AL75" s="463">
        <v>41</v>
      </c>
      <c r="AM75" s="446">
        <v>7241</v>
      </c>
      <c r="AN75" s="446">
        <v>94</v>
      </c>
      <c r="AO75" s="446">
        <v>20</v>
      </c>
      <c r="AP75" s="446">
        <v>535</v>
      </c>
      <c r="AQ75" s="446">
        <v>1</v>
      </c>
      <c r="AR75" s="446">
        <v>0</v>
      </c>
      <c r="AS75" s="446">
        <v>0</v>
      </c>
      <c r="AT75" s="446">
        <v>0</v>
      </c>
      <c r="AU75" s="450">
        <v>0</v>
      </c>
      <c r="AV75" s="461">
        <f t="shared" si="30"/>
        <v>7932</v>
      </c>
    </row>
    <row r="76" spans="2:48" ht="16.5" customHeight="1" x14ac:dyDescent="0.35">
      <c r="B76" s="786"/>
      <c r="C76" s="56" t="s">
        <v>147</v>
      </c>
      <c r="D76" s="569">
        <v>160911</v>
      </c>
      <c r="E76" s="176">
        <f>D76/'Dades generals - 2020'!$C$10</f>
        <v>0.48634753487922239</v>
      </c>
      <c r="F76" s="303">
        <v>0</v>
      </c>
      <c r="G76" s="176">
        <f>F76/'Dades generals - 2020'!$D$10</f>
        <v>0</v>
      </c>
      <c r="H76" s="570">
        <v>26491</v>
      </c>
      <c r="I76" s="322">
        <f>H76/'Dades generals - 2020'!$E$10</f>
        <v>0.48552105861222095</v>
      </c>
      <c r="J76" s="583">
        <v>419</v>
      </c>
      <c r="K76" s="322">
        <f>J76/'Dades generals - 2020'!$F$10</f>
        <v>0.23149171270718233</v>
      </c>
      <c r="L76" s="264">
        <v>0</v>
      </c>
      <c r="M76" s="322">
        <f>L76/'Dades generals - 2020'!$G$10</f>
        <v>0</v>
      </c>
      <c r="N76" s="266">
        <v>40835</v>
      </c>
      <c r="O76" s="325">
        <f>N76/'Dades generals - 2020'!$H$10</f>
        <v>0.57054434695132172</v>
      </c>
      <c r="P76" s="266">
        <v>10322</v>
      </c>
      <c r="Q76" s="325">
        <f>P76/'Dades generals - 2020'!$I$10</f>
        <v>0.65118919941959497</v>
      </c>
      <c r="R76" s="571">
        <v>20151</v>
      </c>
      <c r="S76" s="325">
        <f>R76/'Dades generals - 2020'!$J$10</f>
        <v>0.55212757212921615</v>
      </c>
      <c r="T76" s="584">
        <v>3026</v>
      </c>
      <c r="U76" s="325">
        <f>T76/'Dades generals - 2020'!K10</f>
        <v>0.5251648733078792</v>
      </c>
      <c r="V76" s="584">
        <f t="shared" si="28"/>
        <v>74334</v>
      </c>
      <c r="W76" s="325">
        <f>V76/'Dades generals - 2020'!$L$10</f>
        <v>0.57320214062090347</v>
      </c>
      <c r="X76" s="365">
        <f t="shared" si="8"/>
        <v>262155</v>
      </c>
      <c r="Y76" s="369">
        <f>X76/'Dades generals - 2020'!$M$10</f>
        <v>0.48906595128649039</v>
      </c>
      <c r="AA76" s="457">
        <v>230</v>
      </c>
      <c r="AB76" s="446">
        <v>36240</v>
      </c>
      <c r="AC76" s="446">
        <v>1441</v>
      </c>
      <c r="AD76" s="446">
        <v>30</v>
      </c>
      <c r="AE76" s="446">
        <v>2820</v>
      </c>
      <c r="AF76" s="446">
        <v>74</v>
      </c>
      <c r="AG76" s="446">
        <v>0</v>
      </c>
      <c r="AH76" s="446">
        <v>0</v>
      </c>
      <c r="AI76" s="446">
        <v>0</v>
      </c>
      <c r="AJ76" s="470">
        <v>0</v>
      </c>
      <c r="AK76" s="461">
        <f t="shared" si="29"/>
        <v>40835</v>
      </c>
      <c r="AL76" s="463">
        <v>34</v>
      </c>
      <c r="AM76" s="446">
        <v>9335</v>
      </c>
      <c r="AN76" s="446">
        <v>301</v>
      </c>
      <c r="AO76" s="446">
        <v>68</v>
      </c>
      <c r="AP76" s="446">
        <v>582</v>
      </c>
      <c r="AQ76" s="446">
        <v>2</v>
      </c>
      <c r="AR76" s="446">
        <v>0</v>
      </c>
      <c r="AS76" s="446">
        <v>0</v>
      </c>
      <c r="AT76" s="446">
        <v>0</v>
      </c>
      <c r="AU76" s="450">
        <v>0</v>
      </c>
      <c r="AV76" s="461">
        <f t="shared" si="30"/>
        <v>10322</v>
      </c>
    </row>
    <row r="77" spans="2:48" ht="16.5" customHeight="1" x14ac:dyDescent="0.35">
      <c r="B77" s="786"/>
      <c r="C77" s="56" t="s">
        <v>148</v>
      </c>
      <c r="D77" s="569">
        <v>128462</v>
      </c>
      <c r="E77" s="176">
        <f>D77/'Dades generals - 2020'!$C$11</f>
        <v>0.4872721755457356</v>
      </c>
      <c r="F77" s="303">
        <v>0</v>
      </c>
      <c r="G77" s="176">
        <f>F77/'Dades generals - 2020'!$D$11</f>
        <v>0</v>
      </c>
      <c r="H77" s="570">
        <v>19527</v>
      </c>
      <c r="I77" s="322">
        <f>H77/'Dades generals - 2020'!$E$11</f>
        <v>0.48460106712991685</v>
      </c>
      <c r="J77" s="583">
        <v>216</v>
      </c>
      <c r="K77" s="322">
        <f>J77/'Dades generals - 2020'!$F$11</f>
        <v>0.47058823529411764</v>
      </c>
      <c r="L77" s="264">
        <v>0</v>
      </c>
      <c r="M77" s="322">
        <f>L77/'Dades generals - 2020'!$G$11</f>
        <v>0</v>
      </c>
      <c r="N77" s="266">
        <v>31492</v>
      </c>
      <c r="O77" s="325">
        <f>N77/'Dades generals - 2020'!$H$11</f>
        <v>0.59276827225327988</v>
      </c>
      <c r="P77" s="266">
        <v>7582</v>
      </c>
      <c r="Q77" s="325">
        <f>P77/'Dades generals - 2020'!$I$11</f>
        <v>0.67551674982181042</v>
      </c>
      <c r="R77" s="571">
        <v>15401</v>
      </c>
      <c r="S77" s="325">
        <f>R77/'Dades generals - 2020'!$J$11</f>
        <v>0.56803009626378487</v>
      </c>
      <c r="T77" s="584">
        <v>2515</v>
      </c>
      <c r="U77" s="325">
        <f>T77/'Dades generals - 2020'!K11</f>
        <v>0.53693424423569602</v>
      </c>
      <c r="V77" s="584">
        <f t="shared" si="28"/>
        <v>56990</v>
      </c>
      <c r="W77" s="325">
        <f>V77/'Dades generals - 2020'!$L$11</f>
        <v>0.59273203810791697</v>
      </c>
      <c r="X77" s="365">
        <f t="shared" si="8"/>
        <v>205195</v>
      </c>
      <c r="Y77" s="369">
        <f>X77/'Dades generals - 2020'!$M$11</f>
        <v>0.49260356450095066</v>
      </c>
      <c r="AA77" s="457">
        <v>244</v>
      </c>
      <c r="AB77" s="446">
        <v>27637</v>
      </c>
      <c r="AC77" s="446">
        <v>1197</v>
      </c>
      <c r="AD77" s="446">
        <v>63</v>
      </c>
      <c r="AE77" s="446">
        <v>2261</v>
      </c>
      <c r="AF77" s="446">
        <v>90</v>
      </c>
      <c r="AG77" s="446">
        <v>0</v>
      </c>
      <c r="AH77" s="446">
        <v>0</v>
      </c>
      <c r="AI77" s="446">
        <v>0</v>
      </c>
      <c r="AJ77" s="470">
        <v>0</v>
      </c>
      <c r="AK77" s="461">
        <f t="shared" si="29"/>
        <v>31492</v>
      </c>
      <c r="AL77" s="463">
        <v>41</v>
      </c>
      <c r="AM77" s="446">
        <v>6830</v>
      </c>
      <c r="AN77" s="446">
        <v>184</v>
      </c>
      <c r="AO77" s="446">
        <v>74</v>
      </c>
      <c r="AP77" s="446">
        <v>453</v>
      </c>
      <c r="AQ77" s="446">
        <v>0</v>
      </c>
      <c r="AR77" s="446">
        <v>0</v>
      </c>
      <c r="AS77" s="446">
        <v>0</v>
      </c>
      <c r="AT77" s="446">
        <v>0</v>
      </c>
      <c r="AU77" s="450">
        <v>0</v>
      </c>
      <c r="AV77" s="461">
        <f t="shared" si="30"/>
        <v>7582</v>
      </c>
    </row>
    <row r="78" spans="2:48" ht="16.5" customHeight="1" x14ac:dyDescent="0.35">
      <c r="B78" s="786"/>
      <c r="C78" s="56" t="s">
        <v>149</v>
      </c>
      <c r="D78" s="569">
        <v>168158</v>
      </c>
      <c r="E78" s="176">
        <f>D78/'Dades generals - 2020'!$C$12</f>
        <v>0.50298365941714696</v>
      </c>
      <c r="F78" s="303">
        <v>0</v>
      </c>
      <c r="G78" s="176">
        <f>F78/'Dades generals - 2020'!$D$12</f>
        <v>0</v>
      </c>
      <c r="H78" s="570">
        <v>26817</v>
      </c>
      <c r="I78" s="322">
        <f>H78/'Dades generals - 2020'!$E$12</f>
        <v>0.50471458415673875</v>
      </c>
      <c r="J78" s="583">
        <v>454</v>
      </c>
      <c r="K78" s="322">
        <f>J78/'Dades generals - 2020'!$F$12</f>
        <v>0.22397631968426246</v>
      </c>
      <c r="L78" s="264">
        <v>0</v>
      </c>
      <c r="M78" s="322">
        <f>L78/'Dades generals - 2020'!$G$12</f>
        <v>0</v>
      </c>
      <c r="N78" s="266">
        <v>45494</v>
      </c>
      <c r="O78" s="325">
        <f>N78/'Dades generals - 2020'!$H$12</f>
        <v>0.58456794089302921</v>
      </c>
      <c r="P78" s="266">
        <v>20399</v>
      </c>
      <c r="Q78" s="325">
        <f>P78/'Dades generals - 2020'!$I$12</f>
        <v>0.63834647640505693</v>
      </c>
      <c r="R78" s="571">
        <v>20800</v>
      </c>
      <c r="S78" s="325">
        <f>R78/'Dades generals - 2020'!$J$12</f>
        <v>0.57202574115835214</v>
      </c>
      <c r="T78" s="584">
        <v>3103</v>
      </c>
      <c r="U78" s="325">
        <f>T78/'Dades generals - 2020'!K12</f>
        <v>0.53279532967032972</v>
      </c>
      <c r="V78" s="584">
        <f t="shared" si="28"/>
        <v>89796</v>
      </c>
      <c r="W78" s="325">
        <f>V78/'Dades generals - 2020'!$L$12</f>
        <v>0.59089144353708367</v>
      </c>
      <c r="X78" s="365">
        <f t="shared" si="8"/>
        <v>285225</v>
      </c>
      <c r="Y78" s="369">
        <f>X78/'Dades generals - 2020'!$M$12</f>
        <v>0.50372906979003118</v>
      </c>
      <c r="AA78" s="457">
        <v>449</v>
      </c>
      <c r="AB78" s="446">
        <v>40039</v>
      </c>
      <c r="AC78" s="446">
        <v>1596</v>
      </c>
      <c r="AD78" s="446">
        <v>90</v>
      </c>
      <c r="AE78" s="446">
        <v>3234</v>
      </c>
      <c r="AF78" s="446">
        <v>86</v>
      </c>
      <c r="AG78" s="446">
        <v>0</v>
      </c>
      <c r="AH78" s="446">
        <v>0</v>
      </c>
      <c r="AI78" s="446">
        <v>0</v>
      </c>
      <c r="AJ78" s="470">
        <v>0</v>
      </c>
      <c r="AK78" s="461">
        <f t="shared" si="29"/>
        <v>45494</v>
      </c>
      <c r="AL78" s="463">
        <v>40</v>
      </c>
      <c r="AM78" s="446">
        <v>18799</v>
      </c>
      <c r="AN78" s="446">
        <v>328</v>
      </c>
      <c r="AO78" s="446">
        <v>40</v>
      </c>
      <c r="AP78" s="446">
        <v>1172</v>
      </c>
      <c r="AQ78" s="446">
        <v>20</v>
      </c>
      <c r="AR78" s="446">
        <v>0</v>
      </c>
      <c r="AS78" s="446">
        <v>0</v>
      </c>
      <c r="AT78" s="446">
        <v>0</v>
      </c>
      <c r="AU78" s="450">
        <v>0</v>
      </c>
      <c r="AV78" s="461">
        <f t="shared" si="30"/>
        <v>20399</v>
      </c>
    </row>
    <row r="79" spans="2:48" ht="16.5" customHeight="1" x14ac:dyDescent="0.35">
      <c r="B79" s="786"/>
      <c r="C79" s="56" t="s">
        <v>18</v>
      </c>
      <c r="D79" s="569">
        <v>162317</v>
      </c>
      <c r="E79" s="176">
        <f>D79/'Dades generals - 2020'!$C$13</f>
        <v>0.50978476961586416</v>
      </c>
      <c r="F79" s="303">
        <v>0</v>
      </c>
      <c r="G79" s="176">
        <f>F79/'Dades generals - 2020'!$D$13</f>
        <v>0</v>
      </c>
      <c r="H79" s="570">
        <v>29661</v>
      </c>
      <c r="I79" s="322">
        <f>H79/'Dades generals - 2020'!$E$13</f>
        <v>0.52528025218269081</v>
      </c>
      <c r="J79" s="583">
        <v>363</v>
      </c>
      <c r="K79" s="322">
        <f>J79/'Dades generals - 2020'!$F$13</f>
        <v>0.15727902946273831</v>
      </c>
      <c r="L79" s="264">
        <v>0</v>
      </c>
      <c r="M79" s="322">
        <f>L79/'Dades generals - 2020'!$G$13</f>
        <v>0</v>
      </c>
      <c r="N79" s="266">
        <v>52955</v>
      </c>
      <c r="O79" s="325">
        <f>N79/'Dades generals - 2020'!$H$13</f>
        <v>0.60417118278588455</v>
      </c>
      <c r="P79" s="266">
        <v>30584</v>
      </c>
      <c r="Q79" s="325">
        <f>P79/'Dades generals - 2020'!$I$13</f>
        <v>0.62508175277959455</v>
      </c>
      <c r="R79" s="571">
        <v>22202</v>
      </c>
      <c r="S79" s="325">
        <f>R79/'Dades generals - 2020'!$J$13</f>
        <v>0.57555411535968892</v>
      </c>
      <c r="T79" s="584">
        <v>3444</v>
      </c>
      <c r="U79" s="325">
        <f>T79/'Dades generals - 2020'!K13</f>
        <v>0.53180975911056205</v>
      </c>
      <c r="V79" s="584">
        <f t="shared" si="28"/>
        <v>109185</v>
      </c>
      <c r="W79" s="325">
        <f>V79/'Dades generals - 2020'!$L$13</f>
        <v>0.60114629902878414</v>
      </c>
      <c r="X79" s="365">
        <f t="shared" si="8"/>
        <v>301526</v>
      </c>
      <c r="Y79" s="369">
        <f>X79/'Dades generals - 2020'!$M$13</f>
        <v>0.50871145978320464</v>
      </c>
      <c r="AA79" s="457">
        <v>512</v>
      </c>
      <c r="AB79" s="446">
        <v>46930</v>
      </c>
      <c r="AC79" s="446">
        <v>1659</v>
      </c>
      <c r="AD79" s="446">
        <v>103</v>
      </c>
      <c r="AE79" s="446">
        <v>3660</v>
      </c>
      <c r="AF79" s="446">
        <v>91</v>
      </c>
      <c r="AG79" s="446">
        <v>0</v>
      </c>
      <c r="AH79" s="446">
        <v>0</v>
      </c>
      <c r="AI79" s="446">
        <v>0</v>
      </c>
      <c r="AJ79" s="470">
        <v>0</v>
      </c>
      <c r="AK79" s="461">
        <f t="shared" si="29"/>
        <v>52955</v>
      </c>
      <c r="AL79" s="463">
        <v>42</v>
      </c>
      <c r="AM79" s="446">
        <v>28107</v>
      </c>
      <c r="AN79" s="446">
        <v>481</v>
      </c>
      <c r="AO79" s="446">
        <v>30</v>
      </c>
      <c r="AP79" s="446">
        <v>1912</v>
      </c>
      <c r="AQ79" s="446">
        <v>12</v>
      </c>
      <c r="AR79" s="446">
        <v>0</v>
      </c>
      <c r="AS79" s="446">
        <v>0</v>
      </c>
      <c r="AT79" s="446">
        <v>0</v>
      </c>
      <c r="AU79" s="450">
        <v>0</v>
      </c>
      <c r="AV79" s="461">
        <f t="shared" si="30"/>
        <v>30584</v>
      </c>
    </row>
    <row r="80" spans="2:48" ht="16.5" customHeight="1" x14ac:dyDescent="0.35">
      <c r="B80" s="786"/>
      <c r="C80" s="56" t="s">
        <v>150</v>
      </c>
      <c r="D80" s="569">
        <v>151667</v>
      </c>
      <c r="E80" s="176">
        <f>D80/'Dades generals - 2020'!$C$14</f>
        <v>0.50711011398249972</v>
      </c>
      <c r="F80" s="303">
        <v>0</v>
      </c>
      <c r="G80" s="176">
        <f>F80/'Dades generals - 2020'!$D$14</f>
        <v>0</v>
      </c>
      <c r="H80" s="570">
        <v>23004</v>
      </c>
      <c r="I80" s="322">
        <f>H80/'Dades generals - 2020'!$E$14</f>
        <v>0.49408277669193928</v>
      </c>
      <c r="J80" s="583">
        <v>362</v>
      </c>
      <c r="K80" s="322">
        <f>J80/'Dades generals - 2020'!$F$14</f>
        <v>0.157254561251086</v>
      </c>
      <c r="L80" s="264">
        <v>0</v>
      </c>
      <c r="M80" s="322">
        <f>L80/'Dades generals - 2020'!$G$14</f>
        <v>0</v>
      </c>
      <c r="N80" s="266">
        <v>51527</v>
      </c>
      <c r="O80" s="325">
        <f>N80/'Dades generals - 2020'!$H$14</f>
        <v>0.59945786216203634</v>
      </c>
      <c r="P80" s="266">
        <v>29461</v>
      </c>
      <c r="Q80" s="325">
        <f>P80/'Dades generals - 2020'!$I$14</f>
        <v>0.60730555956381027</v>
      </c>
      <c r="R80" s="571">
        <v>21521</v>
      </c>
      <c r="S80" s="325">
        <f>R80/'Dades generals - 2020'!$J$14</f>
        <v>0.56525621831744277</v>
      </c>
      <c r="T80" s="584">
        <v>3586</v>
      </c>
      <c r="U80" s="325">
        <f>T80/'Dades generals - 2020'!K14</f>
        <v>0.53514400835696163</v>
      </c>
      <c r="V80" s="584">
        <f t="shared" si="28"/>
        <v>106095</v>
      </c>
      <c r="W80" s="325">
        <f>V80/'Dades generals - 2020'!$L$14</f>
        <v>0.59191256464759734</v>
      </c>
      <c r="X80" s="365">
        <f t="shared" si="8"/>
        <v>281128</v>
      </c>
      <c r="Y80" s="369">
        <f>X80/'Dades generals - 2020'!$M$14</f>
        <v>0.50474441218663091</v>
      </c>
      <c r="AA80" s="457">
        <v>524</v>
      </c>
      <c r="AB80" s="446">
        <v>45814</v>
      </c>
      <c r="AC80" s="446">
        <v>1758</v>
      </c>
      <c r="AD80" s="446">
        <v>120</v>
      </c>
      <c r="AE80" s="446">
        <v>3229</v>
      </c>
      <c r="AF80" s="446">
        <v>82</v>
      </c>
      <c r="AG80" s="446">
        <v>0</v>
      </c>
      <c r="AH80" s="446">
        <v>0</v>
      </c>
      <c r="AI80" s="446">
        <v>0</v>
      </c>
      <c r="AJ80" s="470">
        <v>0</v>
      </c>
      <c r="AK80" s="461">
        <f t="shared" si="29"/>
        <v>51527</v>
      </c>
      <c r="AL80" s="463">
        <v>54</v>
      </c>
      <c r="AM80" s="446">
        <v>26842</v>
      </c>
      <c r="AN80" s="446">
        <v>326</v>
      </c>
      <c r="AO80" s="446">
        <v>23</v>
      </c>
      <c r="AP80" s="446">
        <v>2202</v>
      </c>
      <c r="AQ80" s="446">
        <v>14</v>
      </c>
      <c r="AR80" s="446">
        <v>0</v>
      </c>
      <c r="AS80" s="446">
        <v>0</v>
      </c>
      <c r="AT80" s="446">
        <v>0</v>
      </c>
      <c r="AU80" s="450">
        <v>0</v>
      </c>
      <c r="AV80" s="461">
        <f t="shared" si="30"/>
        <v>29461</v>
      </c>
    </row>
    <row r="81" spans="2:48" ht="16.5" customHeight="1" thickBot="1" x14ac:dyDescent="0.4">
      <c r="B81" s="786"/>
      <c r="C81" s="57" t="s">
        <v>151</v>
      </c>
      <c r="D81" s="569">
        <v>171687</v>
      </c>
      <c r="E81" s="177">
        <f>D81/'Dades generals - 2020'!$C$15</f>
        <v>0.53104875378134109</v>
      </c>
      <c r="F81" s="17">
        <v>0</v>
      </c>
      <c r="G81" s="655">
        <f>F81/'Dades generals - 2020'!$D$15</f>
        <v>0</v>
      </c>
      <c r="H81" s="570">
        <v>22141</v>
      </c>
      <c r="I81" s="323">
        <f>H81/'Dades generals - 2020'!$E$15</f>
        <v>0.47322974330476414</v>
      </c>
      <c r="J81" s="583">
        <v>377</v>
      </c>
      <c r="K81" s="323">
        <f>J81/'Dades generals - 2020'!$F$15</f>
        <v>0.1930363543266769</v>
      </c>
      <c r="L81" s="50">
        <v>0</v>
      </c>
      <c r="M81" s="323">
        <f>L81/'Dades generals - 2020'!$G$15</f>
        <v>0</v>
      </c>
      <c r="N81" s="38">
        <v>47655</v>
      </c>
      <c r="O81" s="326">
        <f>N81/'Dades generals - 2020'!$H$15</f>
        <v>0.60514285714285709</v>
      </c>
      <c r="P81" s="38">
        <v>23299</v>
      </c>
      <c r="Q81" s="326">
        <f>P81/'Dades generals - 2020'!$I$15</f>
        <v>0.63062307150977104</v>
      </c>
      <c r="R81" s="571">
        <v>21193</v>
      </c>
      <c r="S81" s="326">
        <f>R81/'Dades generals - 2020'!$J$15</f>
        <v>0.58568467597070606</v>
      </c>
      <c r="T81" s="584">
        <v>3391</v>
      </c>
      <c r="U81" s="325">
        <f>T81/'Dades generals - 2020'!K15</f>
        <v>0.53655063291139238</v>
      </c>
      <c r="V81" s="584">
        <f t="shared" si="28"/>
        <v>95538</v>
      </c>
      <c r="W81" s="326">
        <f>V81/'Dades generals - 2020'!$L$15</f>
        <v>0.60390263019829205</v>
      </c>
      <c r="X81" s="365">
        <f t="shared" si="8"/>
        <v>289743</v>
      </c>
      <c r="Y81" s="370">
        <f>X81/'Dades generals - 2020'!$M$15</f>
        <v>0.52045682753467248</v>
      </c>
      <c r="AA81" s="471">
        <v>483</v>
      </c>
      <c r="AB81" s="472">
        <v>42004</v>
      </c>
      <c r="AC81" s="472">
        <v>1947</v>
      </c>
      <c r="AD81" s="472">
        <v>89</v>
      </c>
      <c r="AE81" s="472">
        <v>3044</v>
      </c>
      <c r="AF81" s="472">
        <v>88</v>
      </c>
      <c r="AG81" s="472">
        <v>0</v>
      </c>
      <c r="AH81" s="472">
        <v>0</v>
      </c>
      <c r="AI81" s="472">
        <v>0</v>
      </c>
      <c r="AJ81" s="473">
        <v>0</v>
      </c>
      <c r="AK81" s="461">
        <f t="shared" si="29"/>
        <v>47655</v>
      </c>
      <c r="AL81" s="464">
        <v>63</v>
      </c>
      <c r="AM81" s="447">
        <v>21165</v>
      </c>
      <c r="AN81" s="447">
        <v>323</v>
      </c>
      <c r="AO81" s="447">
        <v>20</v>
      </c>
      <c r="AP81" s="447">
        <v>1716</v>
      </c>
      <c r="AQ81" s="447">
        <v>12</v>
      </c>
      <c r="AR81" s="447">
        <v>0</v>
      </c>
      <c r="AS81" s="447">
        <v>0</v>
      </c>
      <c r="AT81" s="447">
        <v>0</v>
      </c>
      <c r="AU81" s="451">
        <v>0</v>
      </c>
      <c r="AV81" s="461">
        <f t="shared" si="30"/>
        <v>23299</v>
      </c>
    </row>
    <row r="82" spans="2:48" ht="16.5" customHeight="1" thickBot="1" x14ac:dyDescent="0.4">
      <c r="B82" s="787"/>
      <c r="C82" s="58" t="s">
        <v>10</v>
      </c>
      <c r="D82" s="317">
        <f>SUM(D70:D81)</f>
        <v>1736422</v>
      </c>
      <c r="E82" s="316">
        <f>D82/'Dades generals - 2020'!$C$16</f>
        <v>0.50849456883492561</v>
      </c>
      <c r="F82" s="114">
        <f>SUM(F70:F81)</f>
        <v>0</v>
      </c>
      <c r="G82" s="316">
        <f>F82/'Dades generals - 2020'!$D$16</f>
        <v>0</v>
      </c>
      <c r="H82" s="115">
        <f>SUM(H70:H81)</f>
        <v>314210</v>
      </c>
      <c r="I82" s="324">
        <f>H82/'Dades generals - 2020'!$E$16</f>
        <v>0.50199786234321053</v>
      </c>
      <c r="J82" s="45">
        <f>SUM(J70:J81)</f>
        <v>3851</v>
      </c>
      <c r="K82" s="324">
        <f>J82/'Dades generals - 2020'!$F$16</f>
        <v>0.1937902576489533</v>
      </c>
      <c r="L82" s="45">
        <f>SUM(L70:L81)</f>
        <v>0</v>
      </c>
      <c r="M82" s="324">
        <f>L82/'Dades generals - 2020'!$G$16</f>
        <v>0</v>
      </c>
      <c r="N82" s="40">
        <f>SUM(N70:N81)</f>
        <v>522227</v>
      </c>
      <c r="O82" s="327">
        <f>N82/'Dades generals - 2020'!$H$16</f>
        <v>0.58529486262757136</v>
      </c>
      <c r="P82" s="40">
        <f>SUM(P70:P81)</f>
        <v>266121</v>
      </c>
      <c r="Q82" s="327">
        <f>P82/'Dades generals - 2020'!$I$16</f>
        <v>0.60257176627222953</v>
      </c>
      <c r="R82" s="28">
        <f>SUM(R70:R81)</f>
        <v>201011</v>
      </c>
      <c r="S82" s="327">
        <f>R82/'Dades generals - 2020'!$J$16</f>
        <v>0.56653297971584715</v>
      </c>
      <c r="T82" s="28">
        <f>SUM(T70:T81)</f>
        <v>26241</v>
      </c>
      <c r="U82" s="327">
        <f>T82/'Dades generals - 2020'!K16</f>
        <v>0.5393390060426686</v>
      </c>
      <c r="V82" s="29">
        <f>N82+P82+R82+T82</f>
        <v>1015600</v>
      </c>
      <c r="W82" s="327">
        <f>V82/'Dades generals - 2020'!$L$16</f>
        <v>0.58456811548155785</v>
      </c>
      <c r="X82" s="554">
        <f t="shared" si="8"/>
        <v>3070083</v>
      </c>
      <c r="Y82" s="324">
        <f>X82/'Dades generals - 2020'!$M$16</f>
        <v>0.5058359867036285</v>
      </c>
      <c r="AA82" s="459">
        <f>SUM(AA70:AA81)</f>
        <v>4981</v>
      </c>
      <c r="AB82" s="459">
        <f t="shared" ref="AB82:AJ82" si="31">SUM(AB70:AB81)</f>
        <v>463433</v>
      </c>
      <c r="AC82" s="459">
        <f t="shared" si="31"/>
        <v>16879</v>
      </c>
      <c r="AD82" s="459">
        <f t="shared" si="31"/>
        <v>1102</v>
      </c>
      <c r="AE82" s="459">
        <f t="shared" si="31"/>
        <v>35119</v>
      </c>
      <c r="AF82" s="459">
        <f t="shared" si="31"/>
        <v>713</v>
      </c>
      <c r="AG82" s="459">
        <f t="shared" si="31"/>
        <v>0</v>
      </c>
      <c r="AH82" s="459">
        <f t="shared" si="31"/>
        <v>0</v>
      </c>
      <c r="AI82" s="459">
        <f t="shared" si="31"/>
        <v>0</v>
      </c>
      <c r="AJ82" s="459">
        <f t="shared" si="31"/>
        <v>0</v>
      </c>
      <c r="AK82" s="462">
        <f>SUM(AK70:AK81)</f>
        <v>522227</v>
      </c>
      <c r="AL82" s="465">
        <f>SUM(AL70:AL81)</f>
        <v>659</v>
      </c>
      <c r="AM82" s="465">
        <f t="shared" ref="AM82:AU82" si="32">SUM(AM70:AM81)</f>
        <v>240768</v>
      </c>
      <c r="AN82" s="465">
        <f t="shared" si="32"/>
        <v>3358</v>
      </c>
      <c r="AO82" s="465">
        <f t="shared" si="32"/>
        <v>724</v>
      </c>
      <c r="AP82" s="465">
        <f t="shared" si="32"/>
        <v>19930</v>
      </c>
      <c r="AQ82" s="465">
        <f t="shared" si="32"/>
        <v>682</v>
      </c>
      <c r="AR82" s="465">
        <f t="shared" si="32"/>
        <v>0</v>
      </c>
      <c r="AS82" s="465">
        <f t="shared" si="32"/>
        <v>0</v>
      </c>
      <c r="AT82" s="465">
        <f t="shared" si="32"/>
        <v>0</v>
      </c>
      <c r="AU82" s="465">
        <f t="shared" si="32"/>
        <v>0</v>
      </c>
      <c r="AV82" s="462">
        <f>SUM(AV70:AV81)</f>
        <v>266121</v>
      </c>
    </row>
    <row r="83" spans="2:48" ht="16.5" customHeight="1" thickBot="1" x14ac:dyDescent="0.4">
      <c r="B83" s="788" t="s">
        <v>23</v>
      </c>
      <c r="C83" s="56" t="s">
        <v>143</v>
      </c>
      <c r="D83" s="563">
        <v>1515</v>
      </c>
      <c r="E83" s="217">
        <f>D83/'Dades generals - 2020'!$C$4</f>
        <v>3.2535934490023387E-3</v>
      </c>
      <c r="F83" s="16">
        <v>0</v>
      </c>
      <c r="G83" s="217">
        <f>F83/'Dades generals - 2020'!$D$4</f>
        <v>0</v>
      </c>
      <c r="H83" s="564">
        <v>659</v>
      </c>
      <c r="I83" s="179">
        <f>H83/'Dades generals - 2020'!$E$4</f>
        <v>6.1402282785930585E-3</v>
      </c>
      <c r="J83" s="584">
        <v>0</v>
      </c>
      <c r="K83" s="179">
        <f>J83/'Dades generals - 2020'!$F$4</f>
        <v>0</v>
      </c>
      <c r="L83" s="47">
        <v>0</v>
      </c>
      <c r="M83" s="179">
        <f>L83/'Dades generals - 2020'!$G$4</f>
        <v>0</v>
      </c>
      <c r="N83" s="265">
        <v>433</v>
      </c>
      <c r="O83" s="218">
        <f>N83/'Dades generals - 2020'!$H$4</f>
        <v>3.6337392267604333E-3</v>
      </c>
      <c r="P83" s="265">
        <v>456</v>
      </c>
      <c r="Q83" s="218">
        <f>P83/'Dades generals - 2020'!$I$4</f>
        <v>5.7962908822819081E-3</v>
      </c>
      <c r="R83" s="15">
        <v>0</v>
      </c>
      <c r="S83" s="218">
        <f>R83/'Dades generals - 2020'!$J$4</f>
        <v>0</v>
      </c>
      <c r="T83" s="15">
        <v>0</v>
      </c>
      <c r="U83" s="657" t="e">
        <f>T83/'Dades generals - 2020'!K4</f>
        <v>#DIV/0!</v>
      </c>
      <c r="V83" s="25">
        <f>N83+P83+R83+T83</f>
        <v>889</v>
      </c>
      <c r="W83" s="218">
        <f>V83/'Dades generals - 2020'!$L$4</f>
        <v>3.8435930028448643E-3</v>
      </c>
      <c r="X83" s="365">
        <f t="shared" ref="X83:X95" si="33">D83+F83+H83+J83+V83+L83</f>
        <v>3063</v>
      </c>
      <c r="Y83" s="368">
        <f>X83/'Dades generals - 2020'!$M$4</f>
        <v>3.6287599663542987E-3</v>
      </c>
      <c r="AA83" s="454">
        <v>0</v>
      </c>
      <c r="AB83" s="455">
        <v>0</v>
      </c>
      <c r="AC83" s="455">
        <v>404</v>
      </c>
      <c r="AD83" s="455">
        <v>0</v>
      </c>
      <c r="AE83" s="455">
        <v>0</v>
      </c>
      <c r="AF83" s="455">
        <v>2</v>
      </c>
      <c r="AG83" s="455">
        <v>0</v>
      </c>
      <c r="AH83" s="455">
        <v>27</v>
      </c>
      <c r="AI83" s="455">
        <v>0</v>
      </c>
      <c r="AJ83" s="469">
        <v>0</v>
      </c>
      <c r="AK83" s="453">
        <f>SUM(AA83:AJ83)</f>
        <v>433</v>
      </c>
      <c r="AL83" s="463">
        <v>0</v>
      </c>
      <c r="AM83" s="446">
        <v>0</v>
      </c>
      <c r="AN83" s="446">
        <v>449</v>
      </c>
      <c r="AO83" s="446">
        <v>7</v>
      </c>
      <c r="AP83" s="446">
        <v>0</v>
      </c>
      <c r="AQ83" s="446">
        <v>0</v>
      </c>
      <c r="AR83" s="446">
        <v>0</v>
      </c>
      <c r="AS83" s="446">
        <v>0</v>
      </c>
      <c r="AT83" s="446">
        <v>0</v>
      </c>
      <c r="AU83" s="450">
        <v>0</v>
      </c>
      <c r="AV83" s="452">
        <f>SUM(AL83:AU83)</f>
        <v>456</v>
      </c>
    </row>
    <row r="84" spans="2:48" ht="16.5" customHeight="1" thickBot="1" x14ac:dyDescent="0.4">
      <c r="B84" s="786"/>
      <c r="C84" s="56" t="s">
        <v>144</v>
      </c>
      <c r="D84" s="563">
        <v>1362</v>
      </c>
      <c r="E84" s="176">
        <f>D84/'Dades generals - 2020'!$C$5</f>
        <v>2.9964623264163897E-3</v>
      </c>
      <c r="F84" s="303">
        <v>0</v>
      </c>
      <c r="G84" s="176">
        <f>F84/'Dades generals - 2020'!$D$5</f>
        <v>0</v>
      </c>
      <c r="H84" s="564">
        <v>626</v>
      </c>
      <c r="I84" s="322">
        <f>H84/'Dades generals - 2020'!$E$5</f>
        <v>5.6374049926155396E-3</v>
      </c>
      <c r="J84" s="584">
        <v>0</v>
      </c>
      <c r="K84" s="322">
        <f>J84/'Dades generals - 2020'!$F$5</f>
        <v>0</v>
      </c>
      <c r="L84" s="264">
        <v>0</v>
      </c>
      <c r="M84" s="322">
        <f>L84/'Dades generals - 2020'!$G$5</f>
        <v>0</v>
      </c>
      <c r="N84" s="266">
        <v>462</v>
      </c>
      <c r="O84" s="325">
        <f>N84/'Dades generals - 2020'!$H$5</f>
        <v>3.6741900081118479E-3</v>
      </c>
      <c r="P84" s="266">
        <v>530</v>
      </c>
      <c r="Q84" s="325">
        <f>P84/'Dades generals - 2020'!$I$5</f>
        <v>5.0969870074916096E-3</v>
      </c>
      <c r="R84" s="303">
        <v>0</v>
      </c>
      <c r="S84" s="325">
        <f>R84/'Dades generals - 2020'!$J$5</f>
        <v>0</v>
      </c>
      <c r="T84" s="15">
        <v>0</v>
      </c>
      <c r="U84" s="657" t="e">
        <f>T84/'Dades generals - 2020'!K5</f>
        <v>#DIV/0!</v>
      </c>
      <c r="V84" s="25">
        <f t="shared" ref="V84:V94" si="34">N84+P84+R84+T84</f>
        <v>992</v>
      </c>
      <c r="W84" s="325">
        <f>V84/'Dades generals - 2020'!$L$5</f>
        <v>3.7475538899760488E-3</v>
      </c>
      <c r="X84" s="365">
        <f t="shared" si="33"/>
        <v>2980</v>
      </c>
      <c r="Y84" s="369">
        <f>X84/'Dades generals - 2020'!$M$5</f>
        <v>3.4040025587133327E-3</v>
      </c>
      <c r="AA84" s="457">
        <v>0</v>
      </c>
      <c r="AB84" s="446">
        <v>0</v>
      </c>
      <c r="AC84" s="446">
        <v>423</v>
      </c>
      <c r="AD84" s="446">
        <v>0</v>
      </c>
      <c r="AE84" s="446">
        <v>0</v>
      </c>
      <c r="AF84" s="446">
        <v>0</v>
      </c>
      <c r="AG84" s="446">
        <v>0</v>
      </c>
      <c r="AH84" s="446">
        <v>39</v>
      </c>
      <c r="AI84" s="446">
        <v>0</v>
      </c>
      <c r="AJ84" s="470">
        <v>0</v>
      </c>
      <c r="AK84" s="453">
        <f t="shared" ref="AK84:AK94" si="35">SUM(AA84:AJ84)</f>
        <v>462</v>
      </c>
      <c r="AL84" s="463">
        <v>0</v>
      </c>
      <c r="AM84" s="446">
        <v>0</v>
      </c>
      <c r="AN84" s="446">
        <v>523</v>
      </c>
      <c r="AO84" s="446">
        <v>7</v>
      </c>
      <c r="AP84" s="446">
        <v>0</v>
      </c>
      <c r="AQ84" s="446">
        <v>0</v>
      </c>
      <c r="AR84" s="446">
        <v>0</v>
      </c>
      <c r="AS84" s="446">
        <v>0</v>
      </c>
      <c r="AT84" s="446">
        <v>0</v>
      </c>
      <c r="AU84" s="450">
        <v>0</v>
      </c>
      <c r="AV84" s="452">
        <f t="shared" ref="AV84:AV94" si="36">SUM(AL84:AU84)</f>
        <v>530</v>
      </c>
    </row>
    <row r="85" spans="2:48" ht="16.5" customHeight="1" thickBot="1" x14ac:dyDescent="0.4">
      <c r="B85" s="786"/>
      <c r="C85" s="56" t="s">
        <v>145</v>
      </c>
      <c r="D85" s="563">
        <v>844</v>
      </c>
      <c r="E85" s="176">
        <f>D85/'Dades generals - 2020'!$C$6</f>
        <v>3.5590340005819273E-3</v>
      </c>
      <c r="F85" s="303">
        <v>0</v>
      </c>
      <c r="G85" s="176">
        <f>F85/'Dades generals - 2020'!$D$6</f>
        <v>0</v>
      </c>
      <c r="H85" s="564">
        <v>322</v>
      </c>
      <c r="I85" s="322">
        <f>H85/'Dades generals - 2020'!$E$6</f>
        <v>6.6294702600317064E-3</v>
      </c>
      <c r="J85" s="584">
        <v>0</v>
      </c>
      <c r="K85" s="322">
        <f>J85/'Dades generals - 2020'!$F$6</f>
        <v>0</v>
      </c>
      <c r="L85" s="264">
        <v>0</v>
      </c>
      <c r="M85" s="322">
        <f>L85/'Dades generals - 2020'!$G$6</f>
        <v>0</v>
      </c>
      <c r="N85" s="266">
        <v>384</v>
      </c>
      <c r="O85" s="325">
        <f>N85/'Dades generals - 2020'!$H$6</f>
        <v>5.1660119464026263E-3</v>
      </c>
      <c r="P85" s="266">
        <v>275</v>
      </c>
      <c r="Q85" s="325">
        <f>P85/'Dades generals - 2020'!$I$6</f>
        <v>5.8896598989120188E-3</v>
      </c>
      <c r="R85" s="303">
        <v>0</v>
      </c>
      <c r="S85" s="325">
        <f>R85/'Dades generals - 2020'!$J$6</f>
        <v>0</v>
      </c>
      <c r="T85" s="15">
        <v>0</v>
      </c>
      <c r="U85" s="657" t="e">
        <f>T85/'Dades generals - 2020'!K6</f>
        <v>#DIV/0!</v>
      </c>
      <c r="V85" s="25">
        <f t="shared" si="34"/>
        <v>659</v>
      </c>
      <c r="W85" s="325">
        <f>V85/'Dades generals - 2020'!$L$6</f>
        <v>4.6386237576371879E-3</v>
      </c>
      <c r="X85" s="365">
        <f t="shared" si="33"/>
        <v>1825</v>
      </c>
      <c r="Y85" s="369">
        <f>X85/'Dades generals - 2020'!$M$6</f>
        <v>4.0584866848279314E-3</v>
      </c>
      <c r="AA85" s="457">
        <v>0</v>
      </c>
      <c r="AB85" s="446">
        <v>0</v>
      </c>
      <c r="AC85" s="446">
        <v>359</v>
      </c>
      <c r="AD85" s="446">
        <v>0</v>
      </c>
      <c r="AE85" s="446">
        <v>0</v>
      </c>
      <c r="AF85" s="446">
        <v>0</v>
      </c>
      <c r="AG85" s="446">
        <v>0</v>
      </c>
      <c r="AH85" s="446">
        <v>25</v>
      </c>
      <c r="AI85" s="446">
        <v>0</v>
      </c>
      <c r="AJ85" s="470">
        <v>0</v>
      </c>
      <c r="AK85" s="453">
        <f t="shared" si="35"/>
        <v>384</v>
      </c>
      <c r="AL85" s="463">
        <v>0</v>
      </c>
      <c r="AM85" s="446">
        <v>0</v>
      </c>
      <c r="AN85" s="446">
        <v>275</v>
      </c>
      <c r="AO85" s="446">
        <v>0</v>
      </c>
      <c r="AP85" s="446">
        <v>0</v>
      </c>
      <c r="AQ85" s="446">
        <v>0</v>
      </c>
      <c r="AR85" s="446">
        <v>0</v>
      </c>
      <c r="AS85" s="446">
        <v>0</v>
      </c>
      <c r="AT85" s="446">
        <v>0</v>
      </c>
      <c r="AU85" s="450">
        <v>0</v>
      </c>
      <c r="AV85" s="452">
        <f t="shared" si="36"/>
        <v>275</v>
      </c>
    </row>
    <row r="86" spans="2:48" ht="16.5" customHeight="1" thickBot="1" x14ac:dyDescent="0.4">
      <c r="B86" s="786"/>
      <c r="C86" s="56" t="s">
        <v>15</v>
      </c>
      <c r="D86" s="563">
        <v>124</v>
      </c>
      <c r="E86" s="176">
        <f>D86/'Dades generals - 2020'!$C$7</f>
        <v>2.7310369130473088E-3</v>
      </c>
      <c r="F86" s="303">
        <v>0</v>
      </c>
      <c r="G86" s="176">
        <f>F86/'Dades generals - 2020'!$D$7</f>
        <v>0</v>
      </c>
      <c r="H86" s="564">
        <v>38</v>
      </c>
      <c r="I86" s="322">
        <f>H86/'Dades generals - 2020'!$E$7</f>
        <v>8.605072463768116E-3</v>
      </c>
      <c r="J86" s="584">
        <v>0</v>
      </c>
      <c r="K86" s="322">
        <f>J86/'Dades generals - 2020'!$F$7</f>
        <v>0</v>
      </c>
      <c r="L86" s="264">
        <v>0</v>
      </c>
      <c r="M86" s="322">
        <f>L86/'Dades generals - 2020'!$G$7</f>
        <v>0</v>
      </c>
      <c r="N86" s="266">
        <v>122</v>
      </c>
      <c r="O86" s="325">
        <f>N86/'Dades generals - 2020'!$H$7</f>
        <v>5.6306826048830019E-3</v>
      </c>
      <c r="P86" s="266">
        <v>78</v>
      </c>
      <c r="Q86" s="325">
        <f>P86/'Dades generals - 2020'!$I$7</f>
        <v>3.3135089209855563E-2</v>
      </c>
      <c r="R86" s="303">
        <v>0</v>
      </c>
      <c r="S86" s="325">
        <f>R86/'Dades generals - 2020'!$J$7</f>
        <v>0</v>
      </c>
      <c r="T86" s="15">
        <v>0</v>
      </c>
      <c r="U86" s="424">
        <f>T86/'Dades generals - 2020'!K7</f>
        <v>0</v>
      </c>
      <c r="V86" s="25">
        <f t="shared" si="34"/>
        <v>200</v>
      </c>
      <c r="W86" s="325">
        <f>V86/'Dades generals - 2020'!$L$7</f>
        <v>5.8232639394380547E-3</v>
      </c>
      <c r="X86" s="365">
        <f t="shared" si="33"/>
        <v>362</v>
      </c>
      <c r="Y86" s="369">
        <f>X86/'Dades generals - 2020'!$M$7</f>
        <v>4.1344023390209915E-3</v>
      </c>
      <c r="AA86" s="457">
        <v>0</v>
      </c>
      <c r="AB86" s="446">
        <v>0</v>
      </c>
      <c r="AC86" s="446">
        <v>117</v>
      </c>
      <c r="AD86" s="446">
        <v>0</v>
      </c>
      <c r="AE86" s="446">
        <v>0</v>
      </c>
      <c r="AF86" s="446">
        <v>0</v>
      </c>
      <c r="AG86" s="446">
        <v>0</v>
      </c>
      <c r="AH86" s="446">
        <v>5</v>
      </c>
      <c r="AI86" s="446">
        <v>0</v>
      </c>
      <c r="AJ86" s="470">
        <v>0</v>
      </c>
      <c r="AK86" s="453">
        <f t="shared" si="35"/>
        <v>122</v>
      </c>
      <c r="AL86" s="463">
        <v>0</v>
      </c>
      <c r="AM86" s="446">
        <v>0</v>
      </c>
      <c r="AN86" s="446">
        <v>78</v>
      </c>
      <c r="AO86" s="446">
        <v>0</v>
      </c>
      <c r="AP86" s="446">
        <v>0</v>
      </c>
      <c r="AQ86" s="446">
        <v>0</v>
      </c>
      <c r="AR86" s="446">
        <v>0</v>
      </c>
      <c r="AS86" s="446">
        <v>0</v>
      </c>
      <c r="AT86" s="446">
        <v>0</v>
      </c>
      <c r="AU86" s="450">
        <v>0</v>
      </c>
      <c r="AV86" s="452">
        <f t="shared" si="36"/>
        <v>78</v>
      </c>
    </row>
    <row r="87" spans="2:48" ht="16.5" customHeight="1" thickBot="1" x14ac:dyDescent="0.4">
      <c r="B87" s="786"/>
      <c r="C87" s="56" t="s">
        <v>146</v>
      </c>
      <c r="D87" s="563">
        <v>389</v>
      </c>
      <c r="E87" s="176">
        <f>D87/'Dades generals - 2020'!$C$8</f>
        <v>3.7987168344677403E-3</v>
      </c>
      <c r="F87" s="303">
        <v>0</v>
      </c>
      <c r="G87" s="176">
        <f>F87/'Dades generals - 2020'!$D$8</f>
        <v>0</v>
      </c>
      <c r="H87" s="564">
        <v>70</v>
      </c>
      <c r="I87" s="322">
        <f>H87/'Dades generals - 2020'!$E$8</f>
        <v>4.7287711950280351E-3</v>
      </c>
      <c r="J87" s="584">
        <v>0</v>
      </c>
      <c r="K87" s="322">
        <f>J87/'Dades generals - 2020'!$F$8</f>
        <v>0</v>
      </c>
      <c r="L87" s="264">
        <v>0</v>
      </c>
      <c r="M87" s="322">
        <f>L87/'Dades generals - 2020'!$G$8</f>
        <v>0</v>
      </c>
      <c r="N87" s="266">
        <v>118</v>
      </c>
      <c r="O87" s="325">
        <f>N87/'Dades generals - 2020'!$H$8</f>
        <v>3.208876077556903E-3</v>
      </c>
      <c r="P87" s="266">
        <v>71</v>
      </c>
      <c r="Q87" s="325">
        <f>P87/'Dades generals - 2020'!$I$8</f>
        <v>1.4337641357027463E-2</v>
      </c>
      <c r="R87" s="303">
        <v>0</v>
      </c>
      <c r="S87" s="325">
        <f>R87/'Dades generals - 2020'!$J$8</f>
        <v>0</v>
      </c>
      <c r="T87" s="15">
        <v>0</v>
      </c>
      <c r="U87" s="424">
        <f>T87/'Dades generals - 2020'!K8</f>
        <v>0</v>
      </c>
      <c r="V87" s="25">
        <f t="shared" si="34"/>
        <v>189</v>
      </c>
      <c r="W87" s="325">
        <f>V87/'Dades generals - 2020'!$L$8</f>
        <v>2.9881422924901186E-3</v>
      </c>
      <c r="X87" s="365">
        <f t="shared" si="33"/>
        <v>648</v>
      </c>
      <c r="Y87" s="369">
        <f>X87/'Dades generals - 2020'!$M$8</f>
        <v>3.4669092076400408E-3</v>
      </c>
      <c r="AA87" s="457">
        <v>0</v>
      </c>
      <c r="AB87" s="446">
        <v>0</v>
      </c>
      <c r="AC87" s="446">
        <v>113</v>
      </c>
      <c r="AD87" s="446">
        <v>0</v>
      </c>
      <c r="AE87" s="446">
        <v>0</v>
      </c>
      <c r="AF87" s="446">
        <v>0</v>
      </c>
      <c r="AG87" s="446">
        <v>0</v>
      </c>
      <c r="AH87" s="446">
        <v>5</v>
      </c>
      <c r="AI87" s="446">
        <v>0</v>
      </c>
      <c r="AJ87" s="470">
        <v>0</v>
      </c>
      <c r="AK87" s="453">
        <f t="shared" si="35"/>
        <v>118</v>
      </c>
      <c r="AL87" s="463">
        <v>0</v>
      </c>
      <c r="AM87" s="446">
        <v>0</v>
      </c>
      <c r="AN87" s="446">
        <v>71</v>
      </c>
      <c r="AO87" s="446">
        <v>0</v>
      </c>
      <c r="AP87" s="446">
        <v>0</v>
      </c>
      <c r="AQ87" s="446">
        <v>0</v>
      </c>
      <c r="AR87" s="446">
        <v>0</v>
      </c>
      <c r="AS87" s="446">
        <v>0</v>
      </c>
      <c r="AT87" s="446">
        <v>0</v>
      </c>
      <c r="AU87" s="450">
        <v>0</v>
      </c>
      <c r="AV87" s="452">
        <f t="shared" si="36"/>
        <v>71</v>
      </c>
    </row>
    <row r="88" spans="2:48" ht="16.5" customHeight="1" thickBot="1" x14ac:dyDescent="0.4">
      <c r="B88" s="786"/>
      <c r="C88" s="56" t="s">
        <v>152</v>
      </c>
      <c r="D88" s="563">
        <v>814</v>
      </c>
      <c r="E88" s="176">
        <f>D88/'Dades generals - 2020'!$C$9</f>
        <v>3.390112864936904E-3</v>
      </c>
      <c r="F88" s="303">
        <v>0</v>
      </c>
      <c r="G88" s="176">
        <f>F88/'Dades generals - 2020'!$D$9</f>
        <v>0</v>
      </c>
      <c r="H88" s="564">
        <v>197</v>
      </c>
      <c r="I88" s="322">
        <f>H88/'Dades generals - 2020'!$E$9</f>
        <v>4.6952832662011104E-3</v>
      </c>
      <c r="J88" s="584">
        <v>0</v>
      </c>
      <c r="K88" s="322">
        <f>J88/'Dades generals - 2020'!$F$9</f>
        <v>0</v>
      </c>
      <c r="L88" s="264">
        <v>0</v>
      </c>
      <c r="M88" s="322">
        <f>L88/'Dades generals - 2020'!$G$9</f>
        <v>0</v>
      </c>
      <c r="N88" s="266">
        <v>161</v>
      </c>
      <c r="O88" s="325">
        <f>N88/'Dades generals - 2020'!$H$9</f>
        <v>2.6971788514373787E-3</v>
      </c>
      <c r="P88" s="266">
        <v>103</v>
      </c>
      <c r="Q88" s="325">
        <f>P88/'Dades generals - 2020'!$I$9</f>
        <v>8.8992569552445132E-3</v>
      </c>
      <c r="R88" s="303">
        <v>0</v>
      </c>
      <c r="S88" s="325">
        <f>R88/'Dades generals - 2020'!$J$9</f>
        <v>0</v>
      </c>
      <c r="T88" s="15">
        <v>0</v>
      </c>
      <c r="U88" s="424">
        <f>T88/'Dades generals - 2020'!K9</f>
        <v>0</v>
      </c>
      <c r="V88" s="25">
        <f t="shared" si="34"/>
        <v>264</v>
      </c>
      <c r="W88" s="325">
        <f>V88/'Dades generals - 2020'!$L$9</f>
        <v>2.518579292317379E-3</v>
      </c>
      <c r="X88" s="365">
        <f t="shared" si="33"/>
        <v>1275</v>
      </c>
      <c r="Y88" s="369">
        <f>X88/'Dades generals - 2020'!$M$9</f>
        <v>3.1840294079453395E-3</v>
      </c>
      <c r="AA88" s="457">
        <v>0</v>
      </c>
      <c r="AB88" s="446">
        <v>0</v>
      </c>
      <c r="AC88" s="446">
        <v>154</v>
      </c>
      <c r="AD88" s="446">
        <v>0</v>
      </c>
      <c r="AE88" s="446">
        <v>0</v>
      </c>
      <c r="AF88" s="446">
        <v>0</v>
      </c>
      <c r="AG88" s="446">
        <v>0</v>
      </c>
      <c r="AH88" s="446">
        <v>7</v>
      </c>
      <c r="AI88" s="446">
        <v>0</v>
      </c>
      <c r="AJ88" s="470">
        <v>0</v>
      </c>
      <c r="AK88" s="453">
        <f t="shared" si="35"/>
        <v>161</v>
      </c>
      <c r="AL88" s="463">
        <v>0</v>
      </c>
      <c r="AM88" s="446">
        <v>0</v>
      </c>
      <c r="AN88" s="446">
        <v>103</v>
      </c>
      <c r="AO88" s="446">
        <v>0</v>
      </c>
      <c r="AP88" s="446">
        <v>0</v>
      </c>
      <c r="AQ88" s="446">
        <v>0</v>
      </c>
      <c r="AR88" s="446">
        <v>0</v>
      </c>
      <c r="AS88" s="446">
        <v>0</v>
      </c>
      <c r="AT88" s="446">
        <v>0</v>
      </c>
      <c r="AU88" s="450">
        <v>0</v>
      </c>
      <c r="AV88" s="452">
        <f t="shared" si="36"/>
        <v>103</v>
      </c>
    </row>
    <row r="89" spans="2:48" ht="16.5" customHeight="1" thickBot="1" x14ac:dyDescent="0.4">
      <c r="B89" s="786"/>
      <c r="C89" s="56" t="s">
        <v>147</v>
      </c>
      <c r="D89" s="563">
        <v>1487</v>
      </c>
      <c r="E89" s="176">
        <f>D89/'Dades generals - 2020'!$C$10</f>
        <v>4.4944023986265924E-3</v>
      </c>
      <c r="F89" s="303">
        <v>0</v>
      </c>
      <c r="G89" s="176">
        <f>F89/'Dades generals - 2020'!$D$10</f>
        <v>0</v>
      </c>
      <c r="H89" s="564">
        <v>312</v>
      </c>
      <c r="I89" s="322">
        <f>H89/'Dades generals - 2020'!$E$10</f>
        <v>5.7182654594772923E-3</v>
      </c>
      <c r="J89" s="584">
        <v>0</v>
      </c>
      <c r="K89" s="322">
        <f>J89/'Dades generals - 2020'!$F$10</f>
        <v>0</v>
      </c>
      <c r="L89" s="264">
        <v>0</v>
      </c>
      <c r="M89" s="322">
        <f>L89/'Dades generals - 2020'!$G$10</f>
        <v>0</v>
      </c>
      <c r="N89" s="266">
        <v>364</v>
      </c>
      <c r="O89" s="325">
        <f>N89/'Dades generals - 2020'!$H$10</f>
        <v>5.0857877382216509E-3</v>
      </c>
      <c r="P89" s="266">
        <v>246</v>
      </c>
      <c r="Q89" s="325">
        <f>P89/'Dades generals - 2020'!$I$10</f>
        <v>1.551952558198221E-2</v>
      </c>
      <c r="R89" s="303">
        <v>0</v>
      </c>
      <c r="S89" s="325">
        <f>R89/'Dades generals - 2020'!$J$10</f>
        <v>0</v>
      </c>
      <c r="T89" s="15">
        <v>0</v>
      </c>
      <c r="U89" s="424">
        <f>T89/'Dades generals - 2020'!K10</f>
        <v>0</v>
      </c>
      <c r="V89" s="25">
        <f t="shared" si="34"/>
        <v>610</v>
      </c>
      <c r="W89" s="325">
        <f>V89/'Dades generals - 2020'!$L$10</f>
        <v>4.7038139448805543E-3</v>
      </c>
      <c r="X89" s="365">
        <f t="shared" si="33"/>
        <v>2409</v>
      </c>
      <c r="Y89" s="369">
        <f>X89/'Dades generals - 2020'!$M$10</f>
        <v>4.4941346785266553E-3</v>
      </c>
      <c r="AA89" s="457">
        <v>0</v>
      </c>
      <c r="AB89" s="446">
        <v>0</v>
      </c>
      <c r="AC89" s="446">
        <v>344</v>
      </c>
      <c r="AD89" s="446">
        <v>0</v>
      </c>
      <c r="AE89" s="446">
        <v>0</v>
      </c>
      <c r="AF89" s="446">
        <v>0</v>
      </c>
      <c r="AG89" s="446">
        <v>0</v>
      </c>
      <c r="AH89" s="446">
        <v>20</v>
      </c>
      <c r="AI89" s="446">
        <v>0</v>
      </c>
      <c r="AJ89" s="470">
        <v>0</v>
      </c>
      <c r="AK89" s="453">
        <f t="shared" si="35"/>
        <v>364</v>
      </c>
      <c r="AL89" s="463">
        <v>0</v>
      </c>
      <c r="AM89" s="446">
        <v>0</v>
      </c>
      <c r="AN89" s="446">
        <v>243</v>
      </c>
      <c r="AO89" s="446">
        <v>3</v>
      </c>
      <c r="AP89" s="446">
        <v>0</v>
      </c>
      <c r="AQ89" s="446">
        <v>0</v>
      </c>
      <c r="AR89" s="446">
        <v>0</v>
      </c>
      <c r="AS89" s="446">
        <v>0</v>
      </c>
      <c r="AT89" s="446">
        <v>0</v>
      </c>
      <c r="AU89" s="450">
        <v>0</v>
      </c>
      <c r="AV89" s="452">
        <f t="shared" si="36"/>
        <v>246</v>
      </c>
    </row>
    <row r="90" spans="2:48" ht="16.5" customHeight="1" thickBot="1" x14ac:dyDescent="0.4">
      <c r="B90" s="786"/>
      <c r="C90" s="56" t="s">
        <v>148</v>
      </c>
      <c r="D90" s="563">
        <v>1104</v>
      </c>
      <c r="E90" s="176">
        <f>D90/'Dades generals - 2020'!$C$11</f>
        <v>4.1876078669372428E-3</v>
      </c>
      <c r="F90" s="303">
        <v>0</v>
      </c>
      <c r="G90" s="176">
        <f>F90/'Dades generals - 2020'!$D$11</f>
        <v>0</v>
      </c>
      <c r="H90" s="564">
        <v>234</v>
      </c>
      <c r="I90" s="322">
        <f>H90/'Dades generals - 2020'!$E$11</f>
        <v>5.8071721057203129E-3</v>
      </c>
      <c r="J90" s="584">
        <v>0</v>
      </c>
      <c r="K90" s="322">
        <f>J90/'Dades generals - 2020'!$F$11</f>
        <v>0</v>
      </c>
      <c r="L90" s="264">
        <v>0</v>
      </c>
      <c r="M90" s="322">
        <f>L90/'Dades generals - 2020'!$G$11</f>
        <v>0</v>
      </c>
      <c r="N90" s="266">
        <v>259</v>
      </c>
      <c r="O90" s="325">
        <f>N90/'Dades generals - 2020'!$H$11</f>
        <v>4.8751105840721294E-3</v>
      </c>
      <c r="P90" s="266">
        <v>35</v>
      </c>
      <c r="Q90" s="325">
        <f>P90/'Dades generals - 2020'!$I$11</f>
        <v>3.1183178902352104E-3</v>
      </c>
      <c r="R90" s="303">
        <v>0</v>
      </c>
      <c r="S90" s="325">
        <f>R90/'Dades generals - 2020'!$J$11</f>
        <v>0</v>
      </c>
      <c r="T90" s="15">
        <v>0</v>
      </c>
      <c r="U90" s="424">
        <f>T90/'Dades generals - 2020'!K11</f>
        <v>0</v>
      </c>
      <c r="V90" s="25">
        <f t="shared" si="34"/>
        <v>294</v>
      </c>
      <c r="W90" s="325">
        <f>V90/'Dades generals - 2020'!$L$11</f>
        <v>3.0577859133835337E-3</v>
      </c>
      <c r="X90" s="365">
        <f t="shared" si="33"/>
        <v>1632</v>
      </c>
      <c r="Y90" s="369">
        <f>X90/'Dades generals - 2020'!$M$11</f>
        <v>3.9178782000806626E-3</v>
      </c>
      <c r="AA90" s="457">
        <v>0</v>
      </c>
      <c r="AB90" s="446">
        <v>0</v>
      </c>
      <c r="AC90" s="446">
        <v>259</v>
      </c>
      <c r="AD90" s="446">
        <v>0</v>
      </c>
      <c r="AE90" s="446">
        <v>0</v>
      </c>
      <c r="AF90" s="446">
        <v>0</v>
      </c>
      <c r="AG90" s="446">
        <v>0</v>
      </c>
      <c r="AH90" s="446">
        <v>0</v>
      </c>
      <c r="AI90" s="446">
        <v>0</v>
      </c>
      <c r="AJ90" s="470">
        <v>0</v>
      </c>
      <c r="AK90" s="453">
        <f t="shared" si="35"/>
        <v>259</v>
      </c>
      <c r="AL90" s="463">
        <v>0</v>
      </c>
      <c r="AM90" s="446">
        <v>0</v>
      </c>
      <c r="AN90" s="446">
        <v>35</v>
      </c>
      <c r="AO90" s="446">
        <v>0</v>
      </c>
      <c r="AP90" s="446">
        <v>0</v>
      </c>
      <c r="AQ90" s="446">
        <v>0</v>
      </c>
      <c r="AR90" s="446">
        <v>0</v>
      </c>
      <c r="AS90" s="446">
        <v>0</v>
      </c>
      <c r="AT90" s="446">
        <v>0</v>
      </c>
      <c r="AU90" s="450">
        <v>0</v>
      </c>
      <c r="AV90" s="452">
        <f t="shared" si="36"/>
        <v>35</v>
      </c>
    </row>
    <row r="91" spans="2:48" ht="16.5" customHeight="1" thickBot="1" x14ac:dyDescent="0.4">
      <c r="B91" s="786"/>
      <c r="C91" s="56" t="s">
        <v>149</v>
      </c>
      <c r="D91" s="563">
        <v>1265</v>
      </c>
      <c r="E91" s="176">
        <f>D91/'Dades generals - 2020'!$C$12</f>
        <v>3.7837886342766383E-3</v>
      </c>
      <c r="F91" s="303">
        <v>0</v>
      </c>
      <c r="G91" s="176">
        <f>F91/'Dades generals - 2020'!$D$12</f>
        <v>0</v>
      </c>
      <c r="H91" s="564">
        <v>284</v>
      </c>
      <c r="I91" s="322">
        <f>H91/'Dades generals - 2020'!$E$12</f>
        <v>5.3450774471608979E-3</v>
      </c>
      <c r="J91" s="584">
        <v>0</v>
      </c>
      <c r="K91" s="322">
        <f>J91/'Dades generals - 2020'!$F$12</f>
        <v>0</v>
      </c>
      <c r="L91" s="264">
        <v>0</v>
      </c>
      <c r="M91" s="322">
        <f>L91/'Dades generals - 2020'!$G$12</f>
        <v>0</v>
      </c>
      <c r="N91" s="266">
        <v>431</v>
      </c>
      <c r="O91" s="325">
        <f>N91/'Dades generals - 2020'!$H$12</f>
        <v>5.5380661741085769E-3</v>
      </c>
      <c r="P91" s="266">
        <v>204</v>
      </c>
      <c r="Q91" s="325">
        <f>P91/'Dades generals - 2020'!$I$12</f>
        <v>6.3837776943297033E-3</v>
      </c>
      <c r="R91" s="303">
        <v>0</v>
      </c>
      <c r="S91" s="325">
        <f>R91/'Dades generals - 2020'!$J$12</f>
        <v>0</v>
      </c>
      <c r="T91" s="15">
        <v>0</v>
      </c>
      <c r="U91" s="424">
        <f>T91/'Dades generals - 2020'!K12</f>
        <v>0</v>
      </c>
      <c r="V91" s="25">
        <f t="shared" si="34"/>
        <v>635</v>
      </c>
      <c r="W91" s="325">
        <f>V91/'Dades generals - 2020'!$L$12</f>
        <v>4.178538761704844E-3</v>
      </c>
      <c r="X91" s="365">
        <f t="shared" si="33"/>
        <v>2184</v>
      </c>
      <c r="Y91" s="369">
        <f>X91/'Dades generals - 2020'!$M$12</f>
        <v>3.8571103108823845E-3</v>
      </c>
      <c r="AA91" s="457">
        <v>0</v>
      </c>
      <c r="AB91" s="446">
        <v>0</v>
      </c>
      <c r="AC91" s="446">
        <v>428</v>
      </c>
      <c r="AD91" s="446">
        <v>0</v>
      </c>
      <c r="AE91" s="446">
        <v>0</v>
      </c>
      <c r="AF91" s="446">
        <v>0</v>
      </c>
      <c r="AG91" s="446">
        <v>0</v>
      </c>
      <c r="AH91" s="446">
        <v>3</v>
      </c>
      <c r="AI91" s="446">
        <v>0</v>
      </c>
      <c r="AJ91" s="470">
        <v>0</v>
      </c>
      <c r="AK91" s="453">
        <f t="shared" si="35"/>
        <v>431</v>
      </c>
      <c r="AL91" s="463">
        <v>0</v>
      </c>
      <c r="AM91" s="446">
        <v>0</v>
      </c>
      <c r="AN91" s="446">
        <v>204</v>
      </c>
      <c r="AO91" s="446">
        <v>0</v>
      </c>
      <c r="AP91" s="446">
        <v>0</v>
      </c>
      <c r="AQ91" s="446">
        <v>0</v>
      </c>
      <c r="AR91" s="446">
        <v>0</v>
      </c>
      <c r="AS91" s="446">
        <v>0</v>
      </c>
      <c r="AT91" s="446">
        <v>0</v>
      </c>
      <c r="AU91" s="450">
        <v>0</v>
      </c>
      <c r="AV91" s="452">
        <f t="shared" si="36"/>
        <v>204</v>
      </c>
    </row>
    <row r="92" spans="2:48" ht="16.5" customHeight="1" thickBot="1" x14ac:dyDescent="0.4">
      <c r="B92" s="786"/>
      <c r="C92" s="56" t="s">
        <v>18</v>
      </c>
      <c r="D92" s="563">
        <v>1083</v>
      </c>
      <c r="E92" s="176">
        <f>D92/'Dades generals - 2020'!$C$13</f>
        <v>3.4013498616533135E-3</v>
      </c>
      <c r="F92" s="303">
        <v>0</v>
      </c>
      <c r="G92" s="176">
        <f>F92/'Dades generals - 2020'!$D$13</f>
        <v>0</v>
      </c>
      <c r="H92" s="564">
        <v>281</v>
      </c>
      <c r="I92" s="322">
        <f>H92/'Dades generals - 2020'!$E$13</f>
        <v>4.9763578727398308E-3</v>
      </c>
      <c r="J92" s="584">
        <v>0</v>
      </c>
      <c r="K92" s="322">
        <f>J92/'Dades generals - 2020'!$F$13</f>
        <v>0</v>
      </c>
      <c r="L92" s="264">
        <v>0</v>
      </c>
      <c r="M92" s="322">
        <f>L92/'Dades generals - 2020'!$G$13</f>
        <v>0</v>
      </c>
      <c r="N92" s="266">
        <v>447</v>
      </c>
      <c r="O92" s="325">
        <f>N92/'Dades generals - 2020'!$H$13</f>
        <v>5.0998870494814545E-3</v>
      </c>
      <c r="P92" s="266">
        <v>387</v>
      </c>
      <c r="Q92" s="325">
        <f>P92/'Dades generals - 2020'!$I$13</f>
        <v>7.9095814257684766E-3</v>
      </c>
      <c r="R92" s="303">
        <v>0</v>
      </c>
      <c r="S92" s="325">
        <f>R92/'Dades generals - 2020'!$J$13</f>
        <v>0</v>
      </c>
      <c r="T92" s="15">
        <v>0</v>
      </c>
      <c r="U92" s="424">
        <f>T92/'Dades generals - 2020'!K13</f>
        <v>0</v>
      </c>
      <c r="V92" s="25">
        <f t="shared" si="34"/>
        <v>834</v>
      </c>
      <c r="W92" s="325">
        <f>V92/'Dades generals - 2020'!$L$13</f>
        <v>4.5918030259651599E-3</v>
      </c>
      <c r="X92" s="365">
        <f t="shared" si="33"/>
        <v>2198</v>
      </c>
      <c r="Y92" s="369">
        <f>X92/'Dades generals - 2020'!$M$13</f>
        <v>3.7082964275169765E-3</v>
      </c>
      <c r="AA92" s="457">
        <v>0</v>
      </c>
      <c r="AB92" s="446">
        <v>0</v>
      </c>
      <c r="AC92" s="446">
        <v>447</v>
      </c>
      <c r="AD92" s="446">
        <v>0</v>
      </c>
      <c r="AE92" s="446">
        <v>0</v>
      </c>
      <c r="AF92" s="446">
        <v>0</v>
      </c>
      <c r="AG92" s="446">
        <v>0</v>
      </c>
      <c r="AH92" s="446">
        <v>0</v>
      </c>
      <c r="AI92" s="446">
        <v>0</v>
      </c>
      <c r="AJ92" s="470">
        <v>0</v>
      </c>
      <c r="AK92" s="453">
        <f t="shared" si="35"/>
        <v>447</v>
      </c>
      <c r="AL92" s="463">
        <v>0</v>
      </c>
      <c r="AM92" s="446">
        <v>0</v>
      </c>
      <c r="AN92" s="446">
        <v>387</v>
      </c>
      <c r="AO92" s="446">
        <v>0</v>
      </c>
      <c r="AP92" s="446">
        <v>0</v>
      </c>
      <c r="AQ92" s="446">
        <v>0</v>
      </c>
      <c r="AR92" s="446">
        <v>0</v>
      </c>
      <c r="AS92" s="446">
        <v>0</v>
      </c>
      <c r="AT92" s="446">
        <v>0</v>
      </c>
      <c r="AU92" s="450">
        <v>0</v>
      </c>
      <c r="AV92" s="452">
        <f t="shared" si="36"/>
        <v>387</v>
      </c>
    </row>
    <row r="93" spans="2:48" ht="16.5" customHeight="1" thickBot="1" x14ac:dyDescent="0.4">
      <c r="B93" s="786"/>
      <c r="C93" s="56" t="s">
        <v>150</v>
      </c>
      <c r="D93" s="563">
        <v>1045</v>
      </c>
      <c r="E93" s="176">
        <f>D93/'Dades generals - 2020'!$C$14</f>
        <v>3.4940367325239649E-3</v>
      </c>
      <c r="F93" s="303">
        <v>0</v>
      </c>
      <c r="G93" s="176">
        <f>F93/'Dades generals - 2020'!$D$14</f>
        <v>0</v>
      </c>
      <c r="H93" s="564">
        <v>271</v>
      </c>
      <c r="I93" s="322">
        <f>H93/'Dades generals - 2020'!$E$14</f>
        <v>5.8205717476749932E-3</v>
      </c>
      <c r="J93" s="584">
        <v>0</v>
      </c>
      <c r="K93" s="322">
        <f>J93/'Dades generals - 2020'!$F$14</f>
        <v>0</v>
      </c>
      <c r="L93" s="264">
        <v>0</v>
      </c>
      <c r="M93" s="322">
        <f>L93/'Dades generals - 2020'!$G$14</f>
        <v>0</v>
      </c>
      <c r="N93" s="266">
        <v>493</v>
      </c>
      <c r="O93" s="325">
        <f>N93/'Dades generals - 2020'!$H$14</f>
        <v>5.7354925775978411E-3</v>
      </c>
      <c r="P93" s="266">
        <v>429</v>
      </c>
      <c r="Q93" s="325">
        <f>P93/'Dades generals - 2020'!$I$14</f>
        <v>8.8433551153346661E-3</v>
      </c>
      <c r="R93" s="303">
        <v>0</v>
      </c>
      <c r="S93" s="325">
        <f>R93/'Dades generals - 2020'!$J$14</f>
        <v>0</v>
      </c>
      <c r="T93" s="15">
        <v>0</v>
      </c>
      <c r="U93" s="424">
        <f>T93/'Dades generals - 2020'!K14</f>
        <v>0</v>
      </c>
      <c r="V93" s="25">
        <f t="shared" si="34"/>
        <v>922</v>
      </c>
      <c r="W93" s="325">
        <f>V93/'Dades generals - 2020'!$L$14</f>
        <v>5.1439123861170156E-3</v>
      </c>
      <c r="X93" s="365">
        <f t="shared" si="33"/>
        <v>2238</v>
      </c>
      <c r="Y93" s="369">
        <f>X93/'Dades generals - 2020'!$M$14</f>
        <v>4.0181625255174868E-3</v>
      </c>
      <c r="AA93" s="457">
        <v>0</v>
      </c>
      <c r="AB93" s="446">
        <v>0</v>
      </c>
      <c r="AC93" s="446">
        <v>482</v>
      </c>
      <c r="AD93" s="446">
        <v>0</v>
      </c>
      <c r="AE93" s="446">
        <v>0</v>
      </c>
      <c r="AF93" s="446">
        <v>0</v>
      </c>
      <c r="AG93" s="446">
        <v>0</v>
      </c>
      <c r="AH93" s="446">
        <v>11</v>
      </c>
      <c r="AI93" s="446">
        <v>0</v>
      </c>
      <c r="AJ93" s="470">
        <v>0</v>
      </c>
      <c r="AK93" s="453">
        <f t="shared" si="35"/>
        <v>493</v>
      </c>
      <c r="AL93" s="463">
        <v>0</v>
      </c>
      <c r="AM93" s="446">
        <v>0</v>
      </c>
      <c r="AN93" s="446">
        <v>429</v>
      </c>
      <c r="AO93" s="446">
        <v>0</v>
      </c>
      <c r="AP93" s="446">
        <v>0</v>
      </c>
      <c r="AQ93" s="446">
        <v>0</v>
      </c>
      <c r="AR93" s="446">
        <v>0</v>
      </c>
      <c r="AS93" s="446">
        <v>0</v>
      </c>
      <c r="AT93" s="446">
        <v>0</v>
      </c>
      <c r="AU93" s="450">
        <v>0</v>
      </c>
      <c r="AV93" s="452">
        <f t="shared" si="36"/>
        <v>429</v>
      </c>
    </row>
    <row r="94" spans="2:48" ht="16.5" customHeight="1" thickBot="1" x14ac:dyDescent="0.4">
      <c r="B94" s="786"/>
      <c r="C94" s="57" t="s">
        <v>151</v>
      </c>
      <c r="D94" s="563">
        <v>656</v>
      </c>
      <c r="E94" s="177">
        <f>D94/'Dades generals - 2020'!$C$15</f>
        <v>2.0290877147399614E-3</v>
      </c>
      <c r="F94" s="17">
        <v>0</v>
      </c>
      <c r="G94" s="655">
        <f>F94/'Dades generals - 2020'!$D$15</f>
        <v>0</v>
      </c>
      <c r="H94" s="564">
        <v>172</v>
      </c>
      <c r="I94" s="323">
        <f>H94/'Dades generals - 2020'!$E$15</f>
        <v>3.676234851561331E-3</v>
      </c>
      <c r="J94" s="584">
        <v>0</v>
      </c>
      <c r="K94" s="323">
        <f>J94/'Dades generals - 2020'!$F$15</f>
        <v>0</v>
      </c>
      <c r="L94" s="50">
        <v>0</v>
      </c>
      <c r="M94" s="323">
        <f>L94/'Dades generals - 2020'!$G$15</f>
        <v>0</v>
      </c>
      <c r="N94" s="38">
        <v>313</v>
      </c>
      <c r="O94" s="326">
        <f>N94/'Dades generals - 2020'!$H$15</f>
        <v>3.974603174603175E-3</v>
      </c>
      <c r="P94" s="38">
        <v>152</v>
      </c>
      <c r="Q94" s="326">
        <f>P94/'Dades generals - 2020'!$I$15</f>
        <v>4.1141124884967253E-3</v>
      </c>
      <c r="R94" s="17">
        <v>0</v>
      </c>
      <c r="S94" s="326">
        <f>R94/'Dades generals - 2020'!$J$15</f>
        <v>0</v>
      </c>
      <c r="T94" s="15">
        <v>1</v>
      </c>
      <c r="U94" s="424">
        <f>T94/'Dades generals - 2020'!K15</f>
        <v>1.5822784810126583E-4</v>
      </c>
      <c r="V94" s="25">
        <f t="shared" si="34"/>
        <v>466</v>
      </c>
      <c r="W94" s="326">
        <f>V94/'Dades generals - 2020'!$L$15</f>
        <v>2.9456198127698306E-3</v>
      </c>
      <c r="X94" s="366">
        <f t="shared" si="33"/>
        <v>1294</v>
      </c>
      <c r="Y94" s="370">
        <f>X94/'Dades generals - 2020'!$M$15</f>
        <v>2.3243741344221129E-3</v>
      </c>
      <c r="AA94" s="471">
        <v>0</v>
      </c>
      <c r="AB94" s="472">
        <v>0</v>
      </c>
      <c r="AC94" s="472">
        <v>313</v>
      </c>
      <c r="AD94" s="472">
        <v>0</v>
      </c>
      <c r="AE94" s="472">
        <v>0</v>
      </c>
      <c r="AF94" s="472">
        <v>0</v>
      </c>
      <c r="AG94" s="472">
        <v>0</v>
      </c>
      <c r="AH94" s="472">
        <v>0</v>
      </c>
      <c r="AI94" s="472">
        <v>0</v>
      </c>
      <c r="AJ94" s="473">
        <v>0</v>
      </c>
      <c r="AK94" s="453">
        <f t="shared" si="35"/>
        <v>313</v>
      </c>
      <c r="AL94" s="464">
        <v>0</v>
      </c>
      <c r="AM94" s="447">
        <v>0</v>
      </c>
      <c r="AN94" s="447">
        <v>152</v>
      </c>
      <c r="AO94" s="447">
        <v>0</v>
      </c>
      <c r="AP94" s="447">
        <v>0</v>
      </c>
      <c r="AQ94" s="447">
        <v>0</v>
      </c>
      <c r="AR94" s="447">
        <v>0</v>
      </c>
      <c r="AS94" s="447">
        <v>0</v>
      </c>
      <c r="AT94" s="447">
        <v>0</v>
      </c>
      <c r="AU94" s="451">
        <v>0</v>
      </c>
      <c r="AV94" s="452">
        <f t="shared" si="36"/>
        <v>152</v>
      </c>
    </row>
    <row r="95" spans="2:48" ht="16.5" customHeight="1" thickBot="1" x14ac:dyDescent="0.4">
      <c r="B95" s="787"/>
      <c r="C95" s="58" t="s">
        <v>10</v>
      </c>
      <c r="D95" s="45">
        <f>SUM(D83:D94)</f>
        <v>11688</v>
      </c>
      <c r="E95" s="178">
        <f>D95/'Dades generals - 2020'!$C$16</f>
        <v>3.4227189707010221E-3</v>
      </c>
      <c r="F95" s="28">
        <f>SUM(F83:F94)</f>
        <v>0</v>
      </c>
      <c r="G95" s="178">
        <f>F95/'Dades generals - 2020'!$D$16</f>
        <v>0</v>
      </c>
      <c r="H95" s="29">
        <f>SUM(H83:H94)</f>
        <v>3466</v>
      </c>
      <c r="I95" s="324">
        <f>H95/'Dades generals - 2020'!$E$16</f>
        <v>5.5374577221653284E-3</v>
      </c>
      <c r="J95" s="45">
        <f>SUM(J83:J94)</f>
        <v>0</v>
      </c>
      <c r="K95" s="324">
        <f>J95/'Dades generals - 2020'!$F$16</f>
        <v>0</v>
      </c>
      <c r="L95" s="45">
        <f>SUM(L83:L94)</f>
        <v>0</v>
      </c>
      <c r="M95" s="324">
        <f>L95/'Dades generals - 2020'!$G$16</f>
        <v>0</v>
      </c>
      <c r="N95" s="40">
        <f>SUM(N83:N94)</f>
        <v>3987</v>
      </c>
      <c r="O95" s="327">
        <f>N95/'Dades generals - 2020'!$H$16</f>
        <v>4.4684985979203048E-3</v>
      </c>
      <c r="P95" s="40">
        <f>SUM(P83:P94)</f>
        <v>2966</v>
      </c>
      <c r="Q95" s="327">
        <f>P95/'Dades generals - 2020'!$I$16</f>
        <v>6.715846771819709E-3</v>
      </c>
      <c r="R95" s="28">
        <f>SUM(R83:R94)</f>
        <v>0</v>
      </c>
      <c r="S95" s="327">
        <f>R95/'Dades generals - 2020'!$J$16</f>
        <v>0</v>
      </c>
      <c r="T95" s="28">
        <f>SUM(T83:T94)</f>
        <v>1</v>
      </c>
      <c r="U95" s="327">
        <f>T95/'Dades generals - 2020'!K16</f>
        <v>2.0553294693139311E-5</v>
      </c>
      <c r="V95" s="29">
        <f>N95+P95+R95+T95</f>
        <v>6954</v>
      </c>
      <c r="W95" s="327">
        <f>V95/'Dades generals - 2020'!$L$16</f>
        <v>4.0026454067140149E-3</v>
      </c>
      <c r="X95" s="554">
        <f t="shared" si="33"/>
        <v>22108</v>
      </c>
      <c r="Y95" s="552">
        <f>X95/'Dades generals - 2020'!$M$16</f>
        <v>3.6425796937880244E-3</v>
      </c>
      <c r="AA95" s="459">
        <f>SUM(AA83:AA94)</f>
        <v>0</v>
      </c>
      <c r="AB95" s="459">
        <f t="shared" ref="AB95:AJ95" si="37">SUM(AB83:AB94)</f>
        <v>0</v>
      </c>
      <c r="AC95" s="459">
        <f t="shared" si="37"/>
        <v>3843</v>
      </c>
      <c r="AD95" s="459">
        <f t="shared" si="37"/>
        <v>0</v>
      </c>
      <c r="AE95" s="459">
        <f t="shared" si="37"/>
        <v>0</v>
      </c>
      <c r="AF95" s="459">
        <f t="shared" si="37"/>
        <v>2</v>
      </c>
      <c r="AG95" s="459">
        <f t="shared" si="37"/>
        <v>0</v>
      </c>
      <c r="AH95" s="459">
        <f t="shared" si="37"/>
        <v>142</v>
      </c>
      <c r="AI95" s="459">
        <f t="shared" si="37"/>
        <v>0</v>
      </c>
      <c r="AJ95" s="459">
        <f t="shared" si="37"/>
        <v>0</v>
      </c>
      <c r="AK95" s="460">
        <f>SUM(AK83:AK94)</f>
        <v>3987</v>
      </c>
      <c r="AL95" s="465">
        <f>SUM(AL83:AL94)</f>
        <v>0</v>
      </c>
      <c r="AM95" s="465">
        <f t="shared" ref="AM95:AU95" si="38">SUM(AM83:AM94)</f>
        <v>0</v>
      </c>
      <c r="AN95" s="465">
        <f t="shared" si="38"/>
        <v>2949</v>
      </c>
      <c r="AO95" s="465">
        <f t="shared" si="38"/>
        <v>17</v>
      </c>
      <c r="AP95" s="465">
        <f t="shared" si="38"/>
        <v>0</v>
      </c>
      <c r="AQ95" s="465">
        <f t="shared" si="38"/>
        <v>0</v>
      </c>
      <c r="AR95" s="465">
        <f t="shared" si="38"/>
        <v>0</v>
      </c>
      <c r="AS95" s="465">
        <f t="shared" si="38"/>
        <v>0</v>
      </c>
      <c r="AT95" s="465">
        <f t="shared" si="38"/>
        <v>0</v>
      </c>
      <c r="AU95" s="465">
        <f t="shared" si="38"/>
        <v>0</v>
      </c>
      <c r="AV95" s="466">
        <f>SUM(AV83:AV94)</f>
        <v>2966</v>
      </c>
    </row>
    <row r="96" spans="2:48" x14ac:dyDescent="0.35">
      <c r="X96" s="367"/>
      <c r="Y96" s="423"/>
    </row>
    <row r="97" spans="4:25" x14ac:dyDescent="0.35">
      <c r="D97" s="31"/>
      <c r="E97" s="31"/>
      <c r="F97" s="31"/>
      <c r="G97" s="31"/>
      <c r="H97" s="31"/>
      <c r="I97" s="31"/>
      <c r="J97" s="543"/>
      <c r="K97" s="543"/>
      <c r="L97" s="543"/>
      <c r="M97" s="543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67"/>
      <c r="Y97" s="367"/>
    </row>
    <row r="98" spans="4:25" x14ac:dyDescent="0.35">
      <c r="J98" s="543"/>
      <c r="K98" s="543"/>
      <c r="L98" s="543"/>
      <c r="M98" s="543"/>
      <c r="X98" s="367"/>
      <c r="Y98" s="367"/>
    </row>
    <row r="99" spans="4:25" x14ac:dyDescent="0.35">
      <c r="E99" s="31"/>
      <c r="J99" s="543"/>
      <c r="K99" s="543"/>
      <c r="L99" s="543"/>
      <c r="M99" s="543"/>
      <c r="X99" s="367"/>
    </row>
    <row r="100" spans="4:25" x14ac:dyDescent="0.35">
      <c r="J100" s="543"/>
      <c r="K100" s="543"/>
      <c r="L100" s="543"/>
      <c r="M100" s="543"/>
    </row>
    <row r="101" spans="4:25" x14ac:dyDescent="0.35">
      <c r="J101" s="543"/>
      <c r="K101" s="543"/>
      <c r="L101" s="543"/>
      <c r="M101" s="543"/>
    </row>
    <row r="102" spans="4:25" x14ac:dyDescent="0.35">
      <c r="J102" s="543"/>
      <c r="K102" s="543"/>
      <c r="L102" s="543"/>
      <c r="M102" s="543"/>
    </row>
    <row r="103" spans="4:25" x14ac:dyDescent="0.35">
      <c r="J103" s="543"/>
      <c r="K103" s="543"/>
      <c r="L103" s="543"/>
      <c r="M103" s="631"/>
    </row>
    <row r="104" spans="4:25" x14ac:dyDescent="0.35">
      <c r="J104" s="543"/>
      <c r="K104" s="543"/>
      <c r="L104" s="543"/>
      <c r="M104" s="543"/>
    </row>
    <row r="105" spans="4:25" x14ac:dyDescent="0.35">
      <c r="J105" s="543"/>
      <c r="K105" s="543"/>
      <c r="L105" s="543"/>
      <c r="M105" s="543"/>
    </row>
    <row r="106" spans="4:25" x14ac:dyDescent="0.35">
      <c r="J106" s="543"/>
      <c r="K106" s="543"/>
      <c r="L106" s="543"/>
      <c r="M106" s="543"/>
    </row>
    <row r="107" spans="4:25" x14ac:dyDescent="0.35">
      <c r="J107" s="543"/>
      <c r="K107" s="543"/>
      <c r="L107" s="543"/>
      <c r="M107" s="543"/>
    </row>
    <row r="108" spans="4:25" x14ac:dyDescent="0.35">
      <c r="J108" s="543"/>
      <c r="K108" s="543"/>
      <c r="L108" s="543"/>
      <c r="M108" s="543"/>
    </row>
    <row r="109" spans="4:25" x14ac:dyDescent="0.35">
      <c r="J109" s="543"/>
      <c r="K109" s="543"/>
      <c r="L109" s="543"/>
      <c r="M109" s="543"/>
    </row>
  </sheetData>
  <mergeCells count="16">
    <mergeCell ref="B70:B82"/>
    <mergeCell ref="B83:B95"/>
    <mergeCell ref="AA3:AK3"/>
    <mergeCell ref="B3:B4"/>
    <mergeCell ref="B44:B56"/>
    <mergeCell ref="B5:B17"/>
    <mergeCell ref="B18:B30"/>
    <mergeCell ref="B31:B43"/>
    <mergeCell ref="B57:B69"/>
    <mergeCell ref="L3:M3"/>
    <mergeCell ref="AL3:AV3"/>
    <mergeCell ref="C3:C4"/>
    <mergeCell ref="J3:K3"/>
    <mergeCell ref="X3:Y3"/>
    <mergeCell ref="D3:I3"/>
    <mergeCell ref="N3:W3"/>
  </mergeCells>
  <pageMargins left="0.7" right="0.7" top="0.75" bottom="0.75" header="0.3" footer="0.3"/>
  <pageSetup paperSize="9" orientation="portrait" horizontalDpi="300" verticalDpi="300" r:id="rId1"/>
  <ignoredErrors>
    <ignoredError sqref="H4" numberStoredAsText="1"/>
    <ignoredError sqref="E17 K17 I17 G17 M17 O17 Q17 S17 E30 G30 I30 M30 O30 Q30" formula="1"/>
    <ignoredError sqref="G16 G2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X575"/>
  <sheetViews>
    <sheetView showGridLines="0" zoomScale="85" zoomScaleNormal="85" workbookViewId="0">
      <pane ySplit="3" topLeftCell="A4" activePane="bottomLeft" state="frozen"/>
      <selection pane="bottomLeft" activeCell="D556" sqref="D556:D564"/>
    </sheetView>
  </sheetViews>
  <sheetFormatPr baseColWidth="10" defaultColWidth="11.42578125" defaultRowHeight="15" customHeight="1" x14ac:dyDescent="0.25"/>
  <cols>
    <col min="1" max="1" width="2.42578125" style="33" customWidth="1"/>
    <col min="2" max="2" width="15.42578125" style="33" customWidth="1"/>
    <col min="3" max="3" width="12.42578125" style="33" customWidth="1"/>
    <col min="4" max="4" width="8.42578125" style="33" customWidth="1"/>
    <col min="5" max="5" width="16.42578125" style="33" customWidth="1"/>
    <col min="6" max="6" width="20.42578125" style="34" customWidth="1"/>
    <col min="7" max="18" width="12.7109375" style="34" customWidth="1"/>
    <col min="19" max="19" width="15.7109375" style="33" customWidth="1"/>
    <col min="20" max="20" width="11.42578125" style="609"/>
    <col min="21" max="21" width="12.28515625" style="609" customWidth="1"/>
    <col min="22" max="23" width="11.42578125" style="609"/>
    <col min="24" max="24" width="11.42578125" style="716"/>
    <col min="25" max="16384" width="11.42578125" style="33"/>
  </cols>
  <sheetData>
    <row r="1" spans="2:24" ht="18" thickBot="1" x14ac:dyDescent="0.3"/>
    <row r="2" spans="2:24" ht="21.75" thickBot="1" x14ac:dyDescent="0.3">
      <c r="B2" s="879" t="s">
        <v>31</v>
      </c>
      <c r="C2" s="877" t="s">
        <v>175</v>
      </c>
      <c r="D2" s="881" t="s">
        <v>45</v>
      </c>
      <c r="E2" s="881" t="s">
        <v>176</v>
      </c>
      <c r="F2" s="881"/>
      <c r="G2" s="886">
        <v>2020</v>
      </c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4" t="s">
        <v>177</v>
      </c>
      <c r="T2" s="610"/>
    </row>
    <row r="3" spans="2:24" ht="18" thickBot="1" x14ac:dyDescent="0.3">
      <c r="B3" s="880"/>
      <c r="C3" s="878"/>
      <c r="D3" s="882"/>
      <c r="E3" s="882"/>
      <c r="F3" s="882"/>
      <c r="G3" s="748" t="s">
        <v>143</v>
      </c>
      <c r="H3" s="749" t="s">
        <v>144</v>
      </c>
      <c r="I3" s="749" t="s">
        <v>145</v>
      </c>
      <c r="J3" s="749" t="s">
        <v>15</v>
      </c>
      <c r="K3" s="749" t="s">
        <v>146</v>
      </c>
      <c r="L3" s="749" t="s">
        <v>152</v>
      </c>
      <c r="M3" s="749" t="s">
        <v>147</v>
      </c>
      <c r="N3" s="749" t="s">
        <v>148</v>
      </c>
      <c r="O3" s="749" t="s">
        <v>149</v>
      </c>
      <c r="P3" s="749" t="s">
        <v>18</v>
      </c>
      <c r="Q3" s="749" t="s">
        <v>150</v>
      </c>
      <c r="R3" s="750" t="s">
        <v>151</v>
      </c>
      <c r="S3" s="885"/>
    </row>
    <row r="4" spans="2:24" ht="15" customHeight="1" x14ac:dyDescent="0.25">
      <c r="B4" s="848" t="s">
        <v>21</v>
      </c>
      <c r="C4" s="845" t="s">
        <v>44</v>
      </c>
      <c r="D4" s="821" t="s">
        <v>46</v>
      </c>
      <c r="E4" s="813" t="s">
        <v>157</v>
      </c>
      <c r="F4" s="814"/>
      <c r="G4" s="119">
        <v>1010</v>
      </c>
      <c r="H4" s="94">
        <v>1109</v>
      </c>
      <c r="I4" s="94">
        <v>708</v>
      </c>
      <c r="J4" s="94">
        <v>134</v>
      </c>
      <c r="K4" s="94">
        <v>329</v>
      </c>
      <c r="L4" s="94">
        <v>544</v>
      </c>
      <c r="M4" s="94">
        <v>790</v>
      </c>
      <c r="N4" s="94">
        <v>0</v>
      </c>
      <c r="O4" s="94">
        <v>871</v>
      </c>
      <c r="P4" s="94">
        <v>782</v>
      </c>
      <c r="Q4" s="94">
        <v>899</v>
      </c>
      <c r="R4" s="120">
        <v>785</v>
      </c>
      <c r="S4" s="82">
        <v>7961</v>
      </c>
    </row>
    <row r="5" spans="2:24" ht="15" customHeight="1" thickBot="1" x14ac:dyDescent="0.3">
      <c r="B5" s="849"/>
      <c r="C5" s="846"/>
      <c r="D5" s="822"/>
      <c r="E5" s="796" t="s">
        <v>158</v>
      </c>
      <c r="F5" s="797"/>
      <c r="G5" s="127">
        <v>256</v>
      </c>
      <c r="H5" s="96">
        <v>293</v>
      </c>
      <c r="I5" s="96">
        <v>119</v>
      </c>
      <c r="J5" s="96">
        <v>4</v>
      </c>
      <c r="K5" s="96">
        <v>40</v>
      </c>
      <c r="L5" s="96">
        <v>115</v>
      </c>
      <c r="M5" s="96">
        <v>206</v>
      </c>
      <c r="N5" s="96">
        <v>0</v>
      </c>
      <c r="O5" s="96">
        <v>148</v>
      </c>
      <c r="P5" s="96">
        <v>126</v>
      </c>
      <c r="Q5" s="96">
        <v>99</v>
      </c>
      <c r="R5" s="123">
        <v>92</v>
      </c>
      <c r="S5" s="84">
        <f t="shared" ref="S5:S12" si="0">SUM(G5:R5)</f>
        <v>1498</v>
      </c>
      <c r="U5" s="609" t="s">
        <v>87</v>
      </c>
    </row>
    <row r="6" spans="2:24" ht="15" customHeight="1" thickBot="1" x14ac:dyDescent="0.3">
      <c r="B6" s="849"/>
      <c r="C6" s="846"/>
      <c r="D6" s="822"/>
      <c r="E6" s="800" t="s">
        <v>137</v>
      </c>
      <c r="F6" s="801"/>
      <c r="G6" s="585">
        <v>0</v>
      </c>
      <c r="H6" s="586">
        <v>0</v>
      </c>
      <c r="I6" s="586">
        <v>0</v>
      </c>
      <c r="J6" s="586">
        <v>3</v>
      </c>
      <c r="K6" s="586">
        <v>20</v>
      </c>
      <c r="L6" s="586">
        <v>37</v>
      </c>
      <c r="M6" s="586">
        <v>29</v>
      </c>
      <c r="N6" s="586">
        <v>0</v>
      </c>
      <c r="O6" s="586">
        <v>0</v>
      </c>
      <c r="P6" s="586">
        <v>33</v>
      </c>
      <c r="Q6" s="586">
        <v>42</v>
      </c>
      <c r="R6" s="587">
        <v>31</v>
      </c>
      <c r="S6" s="84">
        <f t="shared" si="0"/>
        <v>195</v>
      </c>
      <c r="U6" s="609" t="s">
        <v>88</v>
      </c>
    </row>
    <row r="7" spans="2:24" ht="15" customHeight="1" thickBot="1" x14ac:dyDescent="0.3">
      <c r="B7" s="849"/>
      <c r="C7" s="846"/>
      <c r="D7" s="822"/>
      <c r="E7" s="800" t="s">
        <v>178</v>
      </c>
      <c r="F7" s="801"/>
      <c r="G7" s="585">
        <v>1379</v>
      </c>
      <c r="H7" s="586">
        <v>1532</v>
      </c>
      <c r="I7" s="586">
        <v>776</v>
      </c>
      <c r="J7" s="586">
        <v>79</v>
      </c>
      <c r="K7" s="586">
        <v>267</v>
      </c>
      <c r="L7" s="586">
        <v>682</v>
      </c>
      <c r="M7" s="586">
        <v>858</v>
      </c>
      <c r="N7" s="586">
        <v>0</v>
      </c>
      <c r="O7" s="586">
        <v>988</v>
      </c>
      <c r="P7" s="586">
        <v>1326</v>
      </c>
      <c r="Q7" s="586">
        <v>1344</v>
      </c>
      <c r="R7" s="587">
        <v>1061</v>
      </c>
      <c r="S7" s="30">
        <f t="shared" si="0"/>
        <v>10292</v>
      </c>
      <c r="U7" s="633" t="s">
        <v>89</v>
      </c>
    </row>
    <row r="8" spans="2:24" ht="30" customHeight="1" x14ac:dyDescent="0.25">
      <c r="B8" s="849"/>
      <c r="C8" s="846"/>
      <c r="D8" s="822"/>
      <c r="E8" s="807" t="s">
        <v>134</v>
      </c>
      <c r="F8" s="722" t="s">
        <v>2</v>
      </c>
      <c r="G8" s="90">
        <v>7</v>
      </c>
      <c r="H8" s="131">
        <v>11</v>
      </c>
      <c r="I8" s="131">
        <v>7</v>
      </c>
      <c r="J8" s="131">
        <v>0</v>
      </c>
      <c r="K8" s="131">
        <v>4</v>
      </c>
      <c r="L8" s="131">
        <v>7</v>
      </c>
      <c r="M8" s="131">
        <v>0</v>
      </c>
      <c r="N8" s="131">
        <v>0</v>
      </c>
      <c r="O8" s="131">
        <v>8</v>
      </c>
      <c r="P8" s="131">
        <v>12</v>
      </c>
      <c r="Q8" s="131">
        <v>8</v>
      </c>
      <c r="R8" s="81">
        <v>5</v>
      </c>
      <c r="S8" s="726">
        <f t="shared" si="0"/>
        <v>69</v>
      </c>
      <c r="U8" s="609" t="s">
        <v>90</v>
      </c>
    </row>
    <row r="9" spans="2:24" ht="30" customHeight="1" x14ac:dyDescent="0.25">
      <c r="B9" s="849"/>
      <c r="C9" s="846"/>
      <c r="D9" s="822"/>
      <c r="E9" s="808"/>
      <c r="F9" s="722" t="s">
        <v>5</v>
      </c>
      <c r="G9" s="90">
        <v>0</v>
      </c>
      <c r="H9" s="131">
        <v>2</v>
      </c>
      <c r="I9" s="131">
        <v>4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81">
        <v>0</v>
      </c>
      <c r="S9" s="724">
        <f t="shared" si="0"/>
        <v>6</v>
      </c>
      <c r="U9" s="610" t="s">
        <v>91</v>
      </c>
    </row>
    <row r="10" spans="2:24" ht="30" customHeight="1" thickBot="1" x14ac:dyDescent="0.3">
      <c r="B10" s="849"/>
      <c r="C10" s="846"/>
      <c r="D10" s="822"/>
      <c r="E10" s="809"/>
      <c r="F10" s="723" t="s">
        <v>10</v>
      </c>
      <c r="G10" s="91">
        <f>G8+G9</f>
        <v>7</v>
      </c>
      <c r="H10" s="85">
        <f t="shared" ref="H10:R10" si="1">H8+H9</f>
        <v>13</v>
      </c>
      <c r="I10" s="100">
        <f t="shared" si="1"/>
        <v>11</v>
      </c>
      <c r="J10" s="85">
        <f t="shared" si="1"/>
        <v>0</v>
      </c>
      <c r="K10" s="85">
        <f t="shared" si="1"/>
        <v>4</v>
      </c>
      <c r="L10" s="100">
        <f t="shared" si="1"/>
        <v>7</v>
      </c>
      <c r="M10" s="85">
        <f t="shared" si="1"/>
        <v>0</v>
      </c>
      <c r="N10" s="85">
        <f t="shared" si="1"/>
        <v>0</v>
      </c>
      <c r="O10" s="85">
        <f t="shared" si="1"/>
        <v>8</v>
      </c>
      <c r="P10" s="85">
        <f t="shared" si="1"/>
        <v>12</v>
      </c>
      <c r="Q10" s="85">
        <f t="shared" si="1"/>
        <v>8</v>
      </c>
      <c r="R10" s="329">
        <f t="shared" si="1"/>
        <v>5</v>
      </c>
      <c r="S10" s="725">
        <f>S8+S9</f>
        <v>75</v>
      </c>
      <c r="U10" s="611" t="s">
        <v>92</v>
      </c>
    </row>
    <row r="11" spans="2:24" s="65" customFormat="1" ht="33" customHeight="1" thickBot="1" x14ac:dyDescent="0.3">
      <c r="B11" s="849"/>
      <c r="C11" s="846"/>
      <c r="D11" s="822"/>
      <c r="E11" s="478" t="s">
        <v>135</v>
      </c>
      <c r="F11" s="508" t="s">
        <v>2</v>
      </c>
      <c r="G11" s="727">
        <v>1</v>
      </c>
      <c r="H11" s="728">
        <v>2</v>
      </c>
      <c r="I11" s="98">
        <v>2</v>
      </c>
      <c r="J11" s="728">
        <v>0</v>
      </c>
      <c r="K11" s="728">
        <v>0</v>
      </c>
      <c r="L11" s="98">
        <v>0</v>
      </c>
      <c r="M11" s="728">
        <v>13</v>
      </c>
      <c r="N11" s="728">
        <v>0</v>
      </c>
      <c r="O11" s="728">
        <v>0</v>
      </c>
      <c r="P11" s="728">
        <v>6</v>
      </c>
      <c r="Q11" s="728">
        <v>10</v>
      </c>
      <c r="R11" s="729">
        <v>0</v>
      </c>
      <c r="S11" s="30">
        <f t="shared" si="0"/>
        <v>34</v>
      </c>
      <c r="T11" s="610"/>
      <c r="U11" s="611" t="s">
        <v>93</v>
      </c>
      <c r="V11" s="610"/>
      <c r="W11" s="610"/>
      <c r="X11" s="717"/>
    </row>
    <row r="12" spans="2:24" ht="15" customHeight="1" thickBot="1" x14ac:dyDescent="0.3">
      <c r="B12" s="849"/>
      <c r="C12" s="846"/>
      <c r="D12" s="824"/>
      <c r="E12" s="798" t="s">
        <v>43</v>
      </c>
      <c r="F12" s="799"/>
      <c r="G12" s="101">
        <f>G4+G5+G6+G7+G10+G11</f>
        <v>2653</v>
      </c>
      <c r="H12" s="101">
        <f t="shared" ref="H12:R12" si="2">H4+H5+H6+H7+H10+H11</f>
        <v>2949</v>
      </c>
      <c r="I12" s="101">
        <f t="shared" si="2"/>
        <v>1616</v>
      </c>
      <c r="J12" s="101">
        <f t="shared" si="2"/>
        <v>220</v>
      </c>
      <c r="K12" s="101">
        <f t="shared" si="2"/>
        <v>660</v>
      </c>
      <c r="L12" s="101">
        <f t="shared" si="2"/>
        <v>1385</v>
      </c>
      <c r="M12" s="101">
        <f t="shared" si="2"/>
        <v>1896</v>
      </c>
      <c r="N12" s="101">
        <f t="shared" si="2"/>
        <v>0</v>
      </c>
      <c r="O12" s="101">
        <f t="shared" si="2"/>
        <v>2015</v>
      </c>
      <c r="P12" s="101">
        <f t="shared" si="2"/>
        <v>2285</v>
      </c>
      <c r="Q12" s="101">
        <f t="shared" si="2"/>
        <v>2402</v>
      </c>
      <c r="R12" s="101">
        <f t="shared" si="2"/>
        <v>1974</v>
      </c>
      <c r="S12" s="30">
        <f t="shared" si="0"/>
        <v>20055</v>
      </c>
      <c r="U12" s="609" t="s">
        <v>94</v>
      </c>
    </row>
    <row r="13" spans="2:24" ht="7.5" customHeight="1" thickBot="1" x14ac:dyDescent="0.3">
      <c r="B13" s="849"/>
      <c r="C13" s="846"/>
      <c r="D13" s="810"/>
      <c r="E13" s="883"/>
      <c r="F13" s="883"/>
      <c r="G13" s="811"/>
      <c r="H13" s="811"/>
      <c r="I13" s="811"/>
      <c r="J13" s="811"/>
      <c r="K13" s="811"/>
      <c r="L13" s="811"/>
      <c r="M13" s="811"/>
      <c r="N13" s="811"/>
      <c r="O13" s="811"/>
      <c r="P13" s="811"/>
      <c r="Q13" s="811"/>
      <c r="R13" s="811"/>
      <c r="S13" s="812"/>
      <c r="U13" s="609" t="s">
        <v>95</v>
      </c>
    </row>
    <row r="14" spans="2:24" ht="15" customHeight="1" x14ac:dyDescent="0.25">
      <c r="B14" s="849"/>
      <c r="C14" s="846"/>
      <c r="D14" s="821" t="s">
        <v>186</v>
      </c>
      <c r="E14" s="813" t="s">
        <v>157</v>
      </c>
      <c r="F14" s="814"/>
      <c r="G14" s="400">
        <v>70825</v>
      </c>
      <c r="H14" s="132">
        <v>69683</v>
      </c>
      <c r="I14" s="132">
        <v>35985</v>
      </c>
      <c r="J14" s="132">
        <v>4332</v>
      </c>
      <c r="K14" s="132">
        <v>11894</v>
      </c>
      <c r="L14" s="132">
        <v>26923</v>
      </c>
      <c r="M14" s="132">
        <v>33180</v>
      </c>
      <c r="N14" s="132">
        <v>29838</v>
      </c>
      <c r="O14" s="132">
        <v>34865</v>
      </c>
      <c r="P14" s="132">
        <v>36027</v>
      </c>
      <c r="Q14" s="132">
        <v>35204</v>
      </c>
      <c r="R14" s="132">
        <v>34939</v>
      </c>
      <c r="S14" s="82">
        <f>SUM(G14:R14)</f>
        <v>423695</v>
      </c>
      <c r="U14" s="609" t="s">
        <v>96</v>
      </c>
    </row>
    <row r="15" spans="2:24" ht="15" customHeight="1" thickBot="1" x14ac:dyDescent="0.3">
      <c r="B15" s="849"/>
      <c r="C15" s="846"/>
      <c r="D15" s="822"/>
      <c r="E15" s="796" t="s">
        <v>158</v>
      </c>
      <c r="F15" s="797"/>
      <c r="G15" s="399">
        <v>13575</v>
      </c>
      <c r="H15" s="39">
        <v>14160</v>
      </c>
      <c r="I15" s="39">
        <v>6220</v>
      </c>
      <c r="J15" s="39">
        <v>248</v>
      </c>
      <c r="K15" s="39">
        <v>1502</v>
      </c>
      <c r="L15" s="39">
        <v>4464</v>
      </c>
      <c r="M15" s="39">
        <v>5427</v>
      </c>
      <c r="N15" s="39">
        <v>4032</v>
      </c>
      <c r="O15" s="39">
        <v>4938</v>
      </c>
      <c r="P15" s="39">
        <v>5558</v>
      </c>
      <c r="Q15" s="39">
        <v>5011</v>
      </c>
      <c r="R15" s="123">
        <v>5189</v>
      </c>
      <c r="S15" s="125">
        <f t="shared" ref="S15:S32" si="3">SUM(G15:R15)</f>
        <v>70324</v>
      </c>
      <c r="U15" s="609" t="s">
        <v>97</v>
      </c>
    </row>
    <row r="16" spans="2:24" ht="15" customHeight="1" thickBot="1" x14ac:dyDescent="0.3">
      <c r="B16" s="849"/>
      <c r="C16" s="846"/>
      <c r="D16" s="822"/>
      <c r="E16" s="805" t="s">
        <v>137</v>
      </c>
      <c r="F16" s="825"/>
      <c r="G16" s="658">
        <v>0</v>
      </c>
      <c r="H16" s="102">
        <v>0</v>
      </c>
      <c r="I16" s="102">
        <v>0</v>
      </c>
      <c r="J16" s="102">
        <v>100</v>
      </c>
      <c r="K16" s="102">
        <v>442</v>
      </c>
      <c r="L16" s="102">
        <v>436</v>
      </c>
      <c r="M16" s="102">
        <v>506</v>
      </c>
      <c r="N16" s="102">
        <v>483</v>
      </c>
      <c r="O16" s="102">
        <v>409</v>
      </c>
      <c r="P16" s="102">
        <v>517</v>
      </c>
      <c r="Q16" s="102">
        <v>516</v>
      </c>
      <c r="R16" s="103">
        <v>484</v>
      </c>
      <c r="S16" s="340">
        <f>SUM(G16:R16)</f>
        <v>3893</v>
      </c>
      <c r="U16" s="634" t="s">
        <v>98</v>
      </c>
    </row>
    <row r="17" spans="2:21" ht="15" customHeight="1" thickBot="1" x14ac:dyDescent="0.3">
      <c r="B17" s="849"/>
      <c r="C17" s="846"/>
      <c r="D17" s="822"/>
      <c r="E17" s="830" t="s">
        <v>136</v>
      </c>
      <c r="F17" s="804"/>
      <c r="G17" s="585">
        <v>8649</v>
      </c>
      <c r="H17" s="586">
        <v>8518</v>
      </c>
      <c r="I17" s="586">
        <v>5145</v>
      </c>
      <c r="J17" s="586">
        <v>1174</v>
      </c>
      <c r="K17" s="586">
        <v>2829</v>
      </c>
      <c r="L17" s="586">
        <v>4763</v>
      </c>
      <c r="M17" s="586">
        <v>6457</v>
      </c>
      <c r="N17" s="586">
        <v>5859</v>
      </c>
      <c r="O17" s="586">
        <v>6790</v>
      </c>
      <c r="P17" s="588">
        <v>7181</v>
      </c>
      <c r="Q17" s="588">
        <v>7139</v>
      </c>
      <c r="R17" s="587">
        <v>6360</v>
      </c>
      <c r="S17" s="30">
        <f t="shared" si="3"/>
        <v>70864</v>
      </c>
      <c r="U17" s="609" t="s">
        <v>99</v>
      </c>
    </row>
    <row r="18" spans="2:21" ht="15" customHeight="1" x14ac:dyDescent="0.25">
      <c r="B18" s="849"/>
      <c r="C18" s="846"/>
      <c r="D18" s="822"/>
      <c r="E18" s="838" t="s">
        <v>134</v>
      </c>
      <c r="F18" s="479" t="s">
        <v>11</v>
      </c>
      <c r="G18" s="112">
        <v>1012</v>
      </c>
      <c r="H18" s="112">
        <v>968</v>
      </c>
      <c r="I18" s="112">
        <v>597</v>
      </c>
      <c r="J18" s="112">
        <v>82</v>
      </c>
      <c r="K18" s="112">
        <v>117</v>
      </c>
      <c r="L18" s="112">
        <v>293</v>
      </c>
      <c r="M18" s="112">
        <v>334</v>
      </c>
      <c r="N18" s="112">
        <v>231</v>
      </c>
      <c r="O18" s="112">
        <v>443</v>
      </c>
      <c r="P18" s="112">
        <v>384</v>
      </c>
      <c r="Q18" s="112">
        <v>342</v>
      </c>
      <c r="R18" s="112">
        <v>363</v>
      </c>
      <c r="S18" s="82">
        <f t="shared" si="3"/>
        <v>5166</v>
      </c>
      <c r="T18" s="611"/>
      <c r="U18" s="609" t="s">
        <v>100</v>
      </c>
    </row>
    <row r="19" spans="2:21" ht="15" customHeight="1" x14ac:dyDescent="0.25">
      <c r="B19" s="849"/>
      <c r="C19" s="846"/>
      <c r="D19" s="822"/>
      <c r="E19" s="839"/>
      <c r="F19" s="480" t="s">
        <v>1</v>
      </c>
      <c r="G19" s="112">
        <v>14343</v>
      </c>
      <c r="H19" s="112">
        <v>15380</v>
      </c>
      <c r="I19" s="112">
        <v>8737</v>
      </c>
      <c r="J19" s="112">
        <v>1735</v>
      </c>
      <c r="K19" s="112">
        <v>3552</v>
      </c>
      <c r="L19" s="112">
        <v>5091</v>
      </c>
      <c r="M19" s="112">
        <v>5586</v>
      </c>
      <c r="N19" s="112">
        <v>5697</v>
      </c>
      <c r="O19" s="112">
        <v>6473</v>
      </c>
      <c r="P19" s="112">
        <v>7568</v>
      </c>
      <c r="Q19" s="112">
        <v>7118</v>
      </c>
      <c r="R19" s="112">
        <v>6666</v>
      </c>
      <c r="S19" s="92">
        <f t="shared" si="3"/>
        <v>87946</v>
      </c>
      <c r="U19" s="609" t="s">
        <v>101</v>
      </c>
    </row>
    <row r="20" spans="2:21" ht="15" customHeight="1" x14ac:dyDescent="0.25">
      <c r="B20" s="849"/>
      <c r="C20" s="846"/>
      <c r="D20" s="822"/>
      <c r="E20" s="839"/>
      <c r="F20" s="481" t="s">
        <v>2</v>
      </c>
      <c r="G20" s="112">
        <v>508</v>
      </c>
      <c r="H20" s="112">
        <v>565</v>
      </c>
      <c r="I20" s="112">
        <v>307</v>
      </c>
      <c r="J20" s="112">
        <v>69</v>
      </c>
      <c r="K20" s="112">
        <v>225</v>
      </c>
      <c r="L20" s="112">
        <v>279</v>
      </c>
      <c r="M20" s="112">
        <v>280</v>
      </c>
      <c r="N20" s="112">
        <v>270</v>
      </c>
      <c r="O20" s="112">
        <v>282</v>
      </c>
      <c r="P20" s="112">
        <v>232</v>
      </c>
      <c r="Q20" s="112">
        <v>289</v>
      </c>
      <c r="R20" s="112">
        <v>287</v>
      </c>
      <c r="S20" s="83">
        <f t="shared" si="3"/>
        <v>3593</v>
      </c>
      <c r="U20" s="609" t="s">
        <v>102</v>
      </c>
    </row>
    <row r="21" spans="2:21" ht="15" customHeight="1" x14ac:dyDescent="0.25">
      <c r="B21" s="849"/>
      <c r="C21" s="846"/>
      <c r="D21" s="822"/>
      <c r="E21" s="839"/>
      <c r="F21" s="481" t="s">
        <v>3</v>
      </c>
      <c r="G21" s="112">
        <v>59</v>
      </c>
      <c r="H21" s="112">
        <v>69</v>
      </c>
      <c r="I21" s="112">
        <v>57</v>
      </c>
      <c r="J21" s="112">
        <v>19</v>
      </c>
      <c r="K21" s="112">
        <v>29</v>
      </c>
      <c r="L21" s="112">
        <v>24</v>
      </c>
      <c r="M21" s="112">
        <v>20</v>
      </c>
      <c r="N21" s="112">
        <v>34</v>
      </c>
      <c r="O21" s="112">
        <v>47</v>
      </c>
      <c r="P21" s="112">
        <v>61</v>
      </c>
      <c r="Q21" s="112">
        <v>76</v>
      </c>
      <c r="R21" s="112">
        <v>31</v>
      </c>
      <c r="S21" s="83">
        <f t="shared" si="3"/>
        <v>526</v>
      </c>
      <c r="U21" s="609" t="s">
        <v>103</v>
      </c>
    </row>
    <row r="22" spans="2:21" ht="15" customHeight="1" x14ac:dyDescent="0.25">
      <c r="B22" s="849"/>
      <c r="C22" s="846"/>
      <c r="D22" s="822"/>
      <c r="E22" s="839"/>
      <c r="F22" s="481" t="s">
        <v>24</v>
      </c>
      <c r="G22" s="112">
        <v>546</v>
      </c>
      <c r="H22" s="112">
        <v>593</v>
      </c>
      <c r="I22" s="112">
        <v>355</v>
      </c>
      <c r="J22" s="112">
        <v>74</v>
      </c>
      <c r="K22" s="112">
        <v>55</v>
      </c>
      <c r="L22" s="112">
        <v>125</v>
      </c>
      <c r="M22" s="112">
        <v>115</v>
      </c>
      <c r="N22" s="112">
        <v>151</v>
      </c>
      <c r="O22" s="112">
        <v>160</v>
      </c>
      <c r="P22" s="112">
        <v>217</v>
      </c>
      <c r="Q22" s="112">
        <v>176</v>
      </c>
      <c r="R22" s="112">
        <v>100</v>
      </c>
      <c r="S22" s="83">
        <f t="shared" si="3"/>
        <v>2667</v>
      </c>
      <c r="U22" s="609" t="s">
        <v>104</v>
      </c>
    </row>
    <row r="23" spans="2:21" ht="15" customHeight="1" thickBot="1" x14ac:dyDescent="0.3">
      <c r="B23" s="849"/>
      <c r="C23" s="846"/>
      <c r="D23" s="822"/>
      <c r="E23" s="839"/>
      <c r="F23" s="476" t="s">
        <v>5</v>
      </c>
      <c r="G23" s="104">
        <v>11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87">
        <f t="shared" si="3"/>
        <v>11</v>
      </c>
      <c r="U23" s="609" t="s">
        <v>105</v>
      </c>
    </row>
    <row r="24" spans="2:21" ht="15" customHeight="1" thickBot="1" x14ac:dyDescent="0.3">
      <c r="B24" s="849"/>
      <c r="C24" s="846"/>
      <c r="D24" s="822"/>
      <c r="E24" s="840"/>
      <c r="F24" s="482" t="s">
        <v>10</v>
      </c>
      <c r="G24" s="330">
        <f>SUM(G18:G23)</f>
        <v>16479</v>
      </c>
      <c r="H24" s="331">
        <f t="shared" ref="H24:S24" si="4">SUM(H18:H23)</f>
        <v>17575</v>
      </c>
      <c r="I24" s="331">
        <f t="shared" si="4"/>
        <v>10053</v>
      </c>
      <c r="J24" s="331">
        <f t="shared" si="4"/>
        <v>1979</v>
      </c>
      <c r="K24" s="331">
        <f t="shared" si="4"/>
        <v>3978</v>
      </c>
      <c r="L24" s="331">
        <f t="shared" si="4"/>
        <v>5812</v>
      </c>
      <c r="M24" s="331">
        <f t="shared" si="4"/>
        <v>6335</v>
      </c>
      <c r="N24" s="331">
        <f t="shared" si="4"/>
        <v>6383</v>
      </c>
      <c r="O24" s="331">
        <f t="shared" si="4"/>
        <v>7405</v>
      </c>
      <c r="P24" s="331">
        <f t="shared" si="4"/>
        <v>8462</v>
      </c>
      <c r="Q24" s="332">
        <f t="shared" si="4"/>
        <v>8001</v>
      </c>
      <c r="R24" s="333">
        <f t="shared" si="4"/>
        <v>7447</v>
      </c>
      <c r="S24" s="30">
        <f t="shared" si="4"/>
        <v>99909</v>
      </c>
      <c r="U24" s="609" t="s">
        <v>106</v>
      </c>
    </row>
    <row r="25" spans="2:21" ht="15" customHeight="1" x14ac:dyDescent="0.25">
      <c r="B25" s="849"/>
      <c r="C25" s="846"/>
      <c r="D25" s="822"/>
      <c r="E25" s="838" t="s">
        <v>135</v>
      </c>
      <c r="F25" s="479" t="s">
        <v>11</v>
      </c>
      <c r="G25" s="105">
        <v>86</v>
      </c>
      <c r="H25" s="99">
        <v>84</v>
      </c>
      <c r="I25" s="99">
        <v>26</v>
      </c>
      <c r="J25" s="99">
        <v>0</v>
      </c>
      <c r="K25" s="99">
        <v>1</v>
      </c>
      <c r="L25" s="99">
        <v>8</v>
      </c>
      <c r="M25" s="99">
        <v>16</v>
      </c>
      <c r="N25" s="99">
        <v>15</v>
      </c>
      <c r="O25" s="99">
        <v>15</v>
      </c>
      <c r="P25" s="99">
        <v>30</v>
      </c>
      <c r="Q25" s="99">
        <v>40</v>
      </c>
      <c r="R25" s="99">
        <v>33</v>
      </c>
      <c r="S25" s="82">
        <f t="shared" si="3"/>
        <v>354</v>
      </c>
      <c r="T25" s="611"/>
      <c r="U25" s="609" t="s">
        <v>107</v>
      </c>
    </row>
    <row r="26" spans="2:21" ht="15" customHeight="1" x14ac:dyDescent="0.25">
      <c r="B26" s="849"/>
      <c r="C26" s="846"/>
      <c r="D26" s="822"/>
      <c r="E26" s="839"/>
      <c r="F26" s="480" t="s">
        <v>1</v>
      </c>
      <c r="G26" s="106">
        <v>10328</v>
      </c>
      <c r="H26" s="131">
        <v>13623</v>
      </c>
      <c r="I26" s="131">
        <v>6013</v>
      </c>
      <c r="J26" s="131">
        <v>188</v>
      </c>
      <c r="K26" s="131">
        <v>524</v>
      </c>
      <c r="L26" s="131">
        <v>1147</v>
      </c>
      <c r="M26" s="131">
        <v>1257</v>
      </c>
      <c r="N26" s="131">
        <v>1091</v>
      </c>
      <c r="O26" s="131">
        <v>2866</v>
      </c>
      <c r="P26" s="131">
        <v>4173</v>
      </c>
      <c r="Q26" s="131">
        <v>4190</v>
      </c>
      <c r="R26" s="131">
        <v>3034</v>
      </c>
      <c r="S26" s="92">
        <f t="shared" si="3"/>
        <v>48434</v>
      </c>
      <c r="U26" s="609" t="s">
        <v>108</v>
      </c>
    </row>
    <row r="27" spans="2:21" ht="15" customHeight="1" x14ac:dyDescent="0.25">
      <c r="B27" s="849"/>
      <c r="C27" s="846"/>
      <c r="D27" s="822"/>
      <c r="E27" s="839"/>
      <c r="F27" s="481" t="s">
        <v>2</v>
      </c>
      <c r="G27" s="106">
        <v>246</v>
      </c>
      <c r="H27" s="131">
        <v>275</v>
      </c>
      <c r="I27" s="131">
        <v>117</v>
      </c>
      <c r="J27" s="131">
        <v>0</v>
      </c>
      <c r="K27" s="131">
        <v>25</v>
      </c>
      <c r="L27" s="131">
        <v>45</v>
      </c>
      <c r="M27" s="131">
        <v>12</v>
      </c>
      <c r="N27" s="131">
        <v>28</v>
      </c>
      <c r="O27" s="131">
        <v>48</v>
      </c>
      <c r="P27" s="131">
        <v>72</v>
      </c>
      <c r="Q27" s="131">
        <v>49</v>
      </c>
      <c r="R27" s="131">
        <v>29</v>
      </c>
      <c r="S27" s="83">
        <f t="shared" si="3"/>
        <v>946</v>
      </c>
      <c r="U27" s="609" t="s">
        <v>109</v>
      </c>
    </row>
    <row r="28" spans="2:21" ht="15" customHeight="1" x14ac:dyDescent="0.25">
      <c r="B28" s="849"/>
      <c r="C28" s="846"/>
      <c r="D28" s="822"/>
      <c r="E28" s="839"/>
      <c r="F28" s="476" t="s">
        <v>3</v>
      </c>
      <c r="G28" s="106">
        <v>29</v>
      </c>
      <c r="H28" s="131">
        <v>27</v>
      </c>
      <c r="I28" s="131">
        <v>5</v>
      </c>
      <c r="J28" s="131">
        <v>0</v>
      </c>
      <c r="K28" s="131">
        <v>0</v>
      </c>
      <c r="L28" s="131">
        <v>1</v>
      </c>
      <c r="M28" s="131">
        <v>3</v>
      </c>
      <c r="N28" s="131">
        <v>0</v>
      </c>
      <c r="O28" s="131">
        <v>0</v>
      </c>
      <c r="P28" s="131">
        <v>4</v>
      </c>
      <c r="Q28" s="131">
        <v>5</v>
      </c>
      <c r="R28" s="131">
        <v>14</v>
      </c>
      <c r="S28" s="87">
        <f t="shared" si="3"/>
        <v>88</v>
      </c>
      <c r="U28" s="609" t="s">
        <v>110</v>
      </c>
    </row>
    <row r="29" spans="2:21" ht="15" customHeight="1" x14ac:dyDescent="0.25">
      <c r="B29" s="849"/>
      <c r="C29" s="846"/>
      <c r="D29" s="822"/>
      <c r="E29" s="839"/>
      <c r="F29" s="476" t="s">
        <v>24</v>
      </c>
      <c r="G29" s="106">
        <v>240</v>
      </c>
      <c r="H29" s="131">
        <v>246</v>
      </c>
      <c r="I29" s="131">
        <v>108</v>
      </c>
      <c r="J29" s="131">
        <v>0</v>
      </c>
      <c r="K29" s="131">
        <v>0</v>
      </c>
      <c r="L29" s="131">
        <v>0</v>
      </c>
      <c r="M29" s="131">
        <v>0</v>
      </c>
      <c r="N29" s="131">
        <v>15</v>
      </c>
      <c r="O29" s="131">
        <v>39</v>
      </c>
      <c r="P29" s="131">
        <v>14</v>
      </c>
      <c r="Q29" s="131">
        <v>18</v>
      </c>
      <c r="R29" s="131">
        <v>12</v>
      </c>
      <c r="S29" s="87">
        <f t="shared" si="3"/>
        <v>692</v>
      </c>
      <c r="U29" s="609" t="s">
        <v>111</v>
      </c>
    </row>
    <row r="30" spans="2:21" ht="15" customHeight="1" thickBot="1" x14ac:dyDescent="0.3">
      <c r="B30" s="849"/>
      <c r="C30" s="846"/>
      <c r="D30" s="822"/>
      <c r="E30" s="839"/>
      <c r="F30" s="476" t="s">
        <v>5</v>
      </c>
      <c r="G30" s="328">
        <v>20</v>
      </c>
      <c r="H30" s="85">
        <v>19</v>
      </c>
      <c r="I30" s="85">
        <v>10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1</v>
      </c>
      <c r="P30" s="85">
        <v>21</v>
      </c>
      <c r="Q30" s="85">
        <v>8</v>
      </c>
      <c r="R30" s="85">
        <v>18</v>
      </c>
      <c r="S30" s="87">
        <f t="shared" si="3"/>
        <v>97</v>
      </c>
      <c r="U30" s="609" t="s">
        <v>112</v>
      </c>
    </row>
    <row r="31" spans="2:21" ht="15" customHeight="1" thickBot="1" x14ac:dyDescent="0.3">
      <c r="B31" s="849"/>
      <c r="C31" s="846"/>
      <c r="D31" s="823"/>
      <c r="E31" s="840"/>
      <c r="F31" s="482" t="s">
        <v>10</v>
      </c>
      <c r="G31" s="330">
        <f>SUM(G25:G30)</f>
        <v>10949</v>
      </c>
      <c r="H31" s="330">
        <f t="shared" ref="H31:R31" si="5">SUM(H25:H30)</f>
        <v>14274</v>
      </c>
      <c r="I31" s="330">
        <f t="shared" si="5"/>
        <v>6279</v>
      </c>
      <c r="J31" s="330">
        <f t="shared" si="5"/>
        <v>188</v>
      </c>
      <c r="K31" s="330">
        <f t="shared" si="5"/>
        <v>550</v>
      </c>
      <c r="L31" s="330">
        <f t="shared" si="5"/>
        <v>1201</v>
      </c>
      <c r="M31" s="330">
        <f t="shared" si="5"/>
        <v>1288</v>
      </c>
      <c r="N31" s="330">
        <f t="shared" si="5"/>
        <v>1149</v>
      </c>
      <c r="O31" s="330">
        <f t="shared" si="5"/>
        <v>2969</v>
      </c>
      <c r="P31" s="330">
        <f t="shared" si="5"/>
        <v>4314</v>
      </c>
      <c r="Q31" s="330">
        <f t="shared" si="5"/>
        <v>4310</v>
      </c>
      <c r="R31" s="330">
        <f t="shared" si="5"/>
        <v>3140</v>
      </c>
      <c r="S31" s="30">
        <f>SUM(S25:S30)</f>
        <v>50611</v>
      </c>
      <c r="U31" s="609" t="s">
        <v>113</v>
      </c>
    </row>
    <row r="32" spans="2:21" ht="15" customHeight="1" thickBot="1" x14ac:dyDescent="0.3">
      <c r="B32" s="849"/>
      <c r="C32" s="846"/>
      <c r="D32" s="824"/>
      <c r="E32" s="831" t="s">
        <v>43</v>
      </c>
      <c r="F32" s="799"/>
      <c r="G32" s="101">
        <f>SUM(G14:G30)-G24</f>
        <v>120477</v>
      </c>
      <c r="H32" s="88">
        <f t="shared" ref="H32:R32" si="6">SUM(H14:H30)-H24</f>
        <v>124210</v>
      </c>
      <c r="I32" s="88">
        <f t="shared" si="6"/>
        <v>63682</v>
      </c>
      <c r="J32" s="88">
        <f t="shared" si="6"/>
        <v>8021</v>
      </c>
      <c r="K32" s="88">
        <f t="shared" si="6"/>
        <v>21195</v>
      </c>
      <c r="L32" s="88">
        <f t="shared" si="6"/>
        <v>43599</v>
      </c>
      <c r="M32" s="88">
        <f t="shared" si="6"/>
        <v>53193</v>
      </c>
      <c r="N32" s="88">
        <f t="shared" si="6"/>
        <v>47744</v>
      </c>
      <c r="O32" s="88">
        <f t="shared" si="6"/>
        <v>57376</v>
      </c>
      <c r="P32" s="88">
        <f t="shared" si="6"/>
        <v>62059</v>
      </c>
      <c r="Q32" s="88">
        <f t="shared" si="6"/>
        <v>60181</v>
      </c>
      <c r="R32" s="89">
        <f t="shared" si="6"/>
        <v>57559</v>
      </c>
      <c r="S32" s="30">
        <f t="shared" si="3"/>
        <v>719296</v>
      </c>
      <c r="U32" s="609" t="s">
        <v>114</v>
      </c>
    </row>
    <row r="33" spans="2:21" ht="7.5" customHeight="1" thickBot="1" x14ac:dyDescent="0.3">
      <c r="B33" s="849"/>
      <c r="C33" s="846"/>
      <c r="D33" s="810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2"/>
      <c r="U33" s="609" t="s">
        <v>115</v>
      </c>
    </row>
    <row r="34" spans="2:21" ht="15" customHeight="1" x14ac:dyDescent="0.25">
      <c r="B34" s="849"/>
      <c r="C34" s="846"/>
      <c r="D34" s="821" t="s">
        <v>187</v>
      </c>
      <c r="E34" s="813" t="s">
        <v>157</v>
      </c>
      <c r="F34" s="814"/>
      <c r="G34" s="132">
        <v>17593</v>
      </c>
      <c r="H34" s="132">
        <v>17735</v>
      </c>
      <c r="I34" s="132">
        <v>9453</v>
      </c>
      <c r="J34" s="132">
        <v>3080</v>
      </c>
      <c r="K34" s="132">
        <v>5398</v>
      </c>
      <c r="L34" s="132">
        <v>12899</v>
      </c>
      <c r="M34" s="132">
        <v>16197</v>
      </c>
      <c r="N34" s="132">
        <v>9151</v>
      </c>
      <c r="O34" s="132">
        <v>16700</v>
      </c>
      <c r="P34" s="132">
        <v>17174</v>
      </c>
      <c r="Q34" s="132">
        <v>15214</v>
      </c>
      <c r="R34" s="132">
        <v>16360</v>
      </c>
      <c r="S34" s="82">
        <f>SUM(G34:R34)</f>
        <v>156954</v>
      </c>
      <c r="U34" s="609" t="s">
        <v>116</v>
      </c>
    </row>
    <row r="35" spans="2:21" ht="15" customHeight="1" thickBot="1" x14ac:dyDescent="0.3">
      <c r="B35" s="849"/>
      <c r="C35" s="846"/>
      <c r="D35" s="822"/>
      <c r="E35" s="796" t="s">
        <v>158</v>
      </c>
      <c r="F35" s="797"/>
      <c r="G35" s="399">
        <v>4040</v>
      </c>
      <c r="H35" s="39">
        <v>3941</v>
      </c>
      <c r="I35" s="39">
        <v>1879</v>
      </c>
      <c r="J35" s="39">
        <v>193</v>
      </c>
      <c r="K35" s="39">
        <v>561</v>
      </c>
      <c r="L35" s="39">
        <v>2025</v>
      </c>
      <c r="M35" s="39">
        <v>2336</v>
      </c>
      <c r="N35" s="39">
        <v>1268</v>
      </c>
      <c r="O35" s="39">
        <v>2386</v>
      </c>
      <c r="P35" s="39">
        <v>2616</v>
      </c>
      <c r="Q35" s="39">
        <v>2116</v>
      </c>
      <c r="R35" s="198">
        <v>2324</v>
      </c>
      <c r="S35" s="84">
        <f t="shared" ref="S35:S53" si="7">SUM(G35:R35)</f>
        <v>25685</v>
      </c>
      <c r="U35" s="634" t="s">
        <v>117</v>
      </c>
    </row>
    <row r="36" spans="2:21" ht="15" customHeight="1" thickBot="1" x14ac:dyDescent="0.3">
      <c r="B36" s="849"/>
      <c r="C36" s="846"/>
      <c r="D36" s="822"/>
      <c r="E36" s="800" t="s">
        <v>137</v>
      </c>
      <c r="F36" s="801"/>
      <c r="G36" s="108">
        <v>0</v>
      </c>
      <c r="H36" s="102">
        <v>0</v>
      </c>
      <c r="I36" s="102">
        <v>0</v>
      </c>
      <c r="J36" s="102">
        <v>28</v>
      </c>
      <c r="K36" s="102">
        <v>143</v>
      </c>
      <c r="L36" s="102">
        <v>276</v>
      </c>
      <c r="M36" s="102">
        <v>258</v>
      </c>
      <c r="N36" s="102">
        <v>140</v>
      </c>
      <c r="O36" s="102">
        <v>258</v>
      </c>
      <c r="P36" s="102">
        <v>291</v>
      </c>
      <c r="Q36" s="102">
        <v>281</v>
      </c>
      <c r="R36" s="103">
        <v>309</v>
      </c>
      <c r="S36" s="340">
        <f>SUM(G36:R36)</f>
        <v>1984</v>
      </c>
      <c r="U36" s="609" t="s">
        <v>118</v>
      </c>
    </row>
    <row r="37" spans="2:21" ht="15" customHeight="1" thickBot="1" x14ac:dyDescent="0.3">
      <c r="B37" s="849"/>
      <c r="C37" s="846"/>
      <c r="D37" s="822"/>
      <c r="E37" s="803" t="s">
        <v>136</v>
      </c>
      <c r="F37" s="804"/>
      <c r="G37" s="585">
        <v>934</v>
      </c>
      <c r="H37" s="586">
        <v>949</v>
      </c>
      <c r="I37" s="586">
        <v>638</v>
      </c>
      <c r="J37" s="586">
        <v>439</v>
      </c>
      <c r="K37" s="586">
        <v>686</v>
      </c>
      <c r="L37" s="586">
        <v>1457</v>
      </c>
      <c r="M37" s="586">
        <v>1954</v>
      </c>
      <c r="N37" s="586">
        <v>866</v>
      </c>
      <c r="O37" s="586">
        <v>2046</v>
      </c>
      <c r="P37" s="588">
        <v>2196</v>
      </c>
      <c r="Q37" s="588">
        <v>2214</v>
      </c>
      <c r="R37" s="587">
        <v>2037</v>
      </c>
      <c r="S37" s="30">
        <f t="shared" si="7"/>
        <v>16416</v>
      </c>
      <c r="U37" s="609" t="s">
        <v>119</v>
      </c>
    </row>
    <row r="38" spans="2:21" ht="15" customHeight="1" x14ac:dyDescent="0.25">
      <c r="B38" s="849"/>
      <c r="C38" s="846"/>
      <c r="D38" s="876"/>
      <c r="E38" s="815" t="s">
        <v>134</v>
      </c>
      <c r="F38" s="479" t="s">
        <v>11</v>
      </c>
      <c r="G38" s="93">
        <v>123</v>
      </c>
      <c r="H38" s="94">
        <v>90</v>
      </c>
      <c r="I38" s="94">
        <v>65</v>
      </c>
      <c r="J38" s="94">
        <v>9</v>
      </c>
      <c r="K38" s="94">
        <v>19</v>
      </c>
      <c r="L38" s="94">
        <v>55</v>
      </c>
      <c r="M38" s="94">
        <v>108</v>
      </c>
      <c r="N38" s="94">
        <v>33</v>
      </c>
      <c r="O38" s="94">
        <v>131</v>
      </c>
      <c r="P38" s="94">
        <v>112</v>
      </c>
      <c r="Q38" s="94">
        <v>86</v>
      </c>
      <c r="R38" s="95">
        <v>90</v>
      </c>
      <c r="S38" s="82">
        <f t="shared" si="7"/>
        <v>921</v>
      </c>
      <c r="T38" s="611"/>
      <c r="U38" s="609" t="s">
        <v>120</v>
      </c>
    </row>
    <row r="39" spans="2:21" ht="15" customHeight="1" x14ac:dyDescent="0.25">
      <c r="B39" s="849"/>
      <c r="C39" s="846"/>
      <c r="D39" s="876"/>
      <c r="E39" s="816"/>
      <c r="F39" s="480" t="s">
        <v>1</v>
      </c>
      <c r="G39" s="90">
        <v>1768</v>
      </c>
      <c r="H39" s="131">
        <v>1718</v>
      </c>
      <c r="I39" s="131">
        <v>1179</v>
      </c>
      <c r="J39" s="131">
        <v>647</v>
      </c>
      <c r="K39" s="131">
        <v>960</v>
      </c>
      <c r="L39" s="131">
        <v>1649</v>
      </c>
      <c r="M39" s="131">
        <v>1942</v>
      </c>
      <c r="N39" s="131">
        <v>1029</v>
      </c>
      <c r="O39" s="131">
        <v>2336</v>
      </c>
      <c r="P39" s="131">
        <v>2546</v>
      </c>
      <c r="Q39" s="131">
        <v>2454</v>
      </c>
      <c r="R39" s="81">
        <v>2452</v>
      </c>
      <c r="S39" s="92">
        <f t="shared" si="7"/>
        <v>20680</v>
      </c>
    </row>
    <row r="40" spans="2:21" ht="15" customHeight="1" x14ac:dyDescent="0.25">
      <c r="B40" s="849"/>
      <c r="C40" s="846"/>
      <c r="D40" s="876"/>
      <c r="E40" s="816"/>
      <c r="F40" s="481" t="s">
        <v>2</v>
      </c>
      <c r="G40" s="90">
        <v>540</v>
      </c>
      <c r="H40" s="131">
        <v>538</v>
      </c>
      <c r="I40" s="131">
        <v>434</v>
      </c>
      <c r="J40" s="131">
        <v>198</v>
      </c>
      <c r="K40" s="131">
        <v>121</v>
      </c>
      <c r="L40" s="131">
        <v>246</v>
      </c>
      <c r="M40" s="131">
        <v>301</v>
      </c>
      <c r="N40" s="131">
        <v>141</v>
      </c>
      <c r="O40" s="131">
        <v>356</v>
      </c>
      <c r="P40" s="131">
        <v>309</v>
      </c>
      <c r="Q40" s="131">
        <v>309</v>
      </c>
      <c r="R40" s="81">
        <v>345</v>
      </c>
      <c r="S40" s="83">
        <f t="shared" si="7"/>
        <v>3838</v>
      </c>
    </row>
    <row r="41" spans="2:21" ht="15" customHeight="1" x14ac:dyDescent="0.25">
      <c r="B41" s="849"/>
      <c r="C41" s="846"/>
      <c r="D41" s="876"/>
      <c r="E41" s="816"/>
      <c r="F41" s="481" t="s">
        <v>3</v>
      </c>
      <c r="G41" s="90">
        <v>5</v>
      </c>
      <c r="H41" s="131">
        <v>7</v>
      </c>
      <c r="I41" s="131">
        <v>6</v>
      </c>
      <c r="J41" s="131">
        <v>3</v>
      </c>
      <c r="K41" s="131">
        <v>2</v>
      </c>
      <c r="L41" s="131">
        <v>15</v>
      </c>
      <c r="M41" s="131">
        <v>17</v>
      </c>
      <c r="N41" s="131">
        <v>3</v>
      </c>
      <c r="O41" s="131">
        <v>21</v>
      </c>
      <c r="P41" s="131">
        <v>19</v>
      </c>
      <c r="Q41" s="131">
        <v>26</v>
      </c>
      <c r="R41" s="81">
        <v>16</v>
      </c>
      <c r="S41" s="83">
        <f t="shared" si="7"/>
        <v>140</v>
      </c>
    </row>
    <row r="42" spans="2:21" ht="15" customHeight="1" x14ac:dyDescent="0.25">
      <c r="B42" s="849"/>
      <c r="C42" s="846"/>
      <c r="D42" s="876"/>
      <c r="E42" s="816"/>
      <c r="F42" s="481" t="s">
        <v>24</v>
      </c>
      <c r="G42" s="90">
        <v>97</v>
      </c>
      <c r="H42" s="131">
        <v>92</v>
      </c>
      <c r="I42" s="131">
        <v>72</v>
      </c>
      <c r="J42" s="131">
        <v>17</v>
      </c>
      <c r="K42" s="131">
        <v>6</v>
      </c>
      <c r="L42" s="131">
        <v>73</v>
      </c>
      <c r="M42" s="131">
        <v>106</v>
      </c>
      <c r="N42" s="131">
        <v>37</v>
      </c>
      <c r="O42" s="131">
        <v>85</v>
      </c>
      <c r="P42" s="131">
        <v>95</v>
      </c>
      <c r="Q42" s="131">
        <v>104</v>
      </c>
      <c r="R42" s="81">
        <v>64</v>
      </c>
      <c r="S42" s="83">
        <f t="shared" si="7"/>
        <v>848</v>
      </c>
    </row>
    <row r="43" spans="2:21" ht="15" customHeight="1" x14ac:dyDescent="0.25">
      <c r="B43" s="849"/>
      <c r="C43" s="846"/>
      <c r="D43" s="876"/>
      <c r="E43" s="816"/>
      <c r="F43" s="476" t="s">
        <v>5</v>
      </c>
      <c r="G43" s="90">
        <v>44</v>
      </c>
      <c r="H43" s="131">
        <v>58</v>
      </c>
      <c r="I43" s="131">
        <v>31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81">
        <v>0</v>
      </c>
      <c r="S43" s="87">
        <f t="shared" si="7"/>
        <v>133</v>
      </c>
    </row>
    <row r="44" spans="2:21" ht="15" customHeight="1" thickBot="1" x14ac:dyDescent="0.3">
      <c r="B44" s="849"/>
      <c r="C44" s="846"/>
      <c r="D44" s="876"/>
      <c r="E44" s="816"/>
      <c r="F44" s="476" t="s">
        <v>25</v>
      </c>
      <c r="G44" s="91">
        <v>25</v>
      </c>
      <c r="H44" s="85">
        <v>51</v>
      </c>
      <c r="I44" s="85">
        <v>25</v>
      </c>
      <c r="J44" s="85">
        <v>24</v>
      </c>
      <c r="K44" s="85">
        <v>34</v>
      </c>
      <c r="L44" s="85">
        <v>20</v>
      </c>
      <c r="M44" s="85">
        <v>23</v>
      </c>
      <c r="N44" s="85">
        <v>20</v>
      </c>
      <c r="O44" s="85">
        <v>6</v>
      </c>
      <c r="P44" s="85">
        <v>21</v>
      </c>
      <c r="Q44" s="85">
        <v>20</v>
      </c>
      <c r="R44" s="86">
        <v>21</v>
      </c>
      <c r="S44" s="87">
        <f t="shared" si="7"/>
        <v>290</v>
      </c>
    </row>
    <row r="45" spans="2:21" ht="15" customHeight="1" thickBot="1" x14ac:dyDescent="0.3">
      <c r="B45" s="849"/>
      <c r="C45" s="846"/>
      <c r="D45" s="876"/>
      <c r="E45" s="817"/>
      <c r="F45" s="482" t="s">
        <v>10</v>
      </c>
      <c r="G45" s="330">
        <f>SUM(G38:G44)</f>
        <v>2602</v>
      </c>
      <c r="H45" s="331">
        <f t="shared" ref="H45:S45" si="8">SUM(H38:H44)</f>
        <v>2554</v>
      </c>
      <c r="I45" s="331">
        <f t="shared" si="8"/>
        <v>1812</v>
      </c>
      <c r="J45" s="331">
        <f t="shared" si="8"/>
        <v>898</v>
      </c>
      <c r="K45" s="331">
        <f t="shared" si="8"/>
        <v>1142</v>
      </c>
      <c r="L45" s="331">
        <f t="shared" si="8"/>
        <v>2058</v>
      </c>
      <c r="M45" s="331">
        <f t="shared" si="8"/>
        <v>2497</v>
      </c>
      <c r="N45" s="331">
        <f t="shared" si="8"/>
        <v>1263</v>
      </c>
      <c r="O45" s="331">
        <f t="shared" si="8"/>
        <v>2935</v>
      </c>
      <c r="P45" s="331">
        <f t="shared" si="8"/>
        <v>3102</v>
      </c>
      <c r="Q45" s="331">
        <f t="shared" si="8"/>
        <v>2999</v>
      </c>
      <c r="R45" s="333">
        <f t="shared" si="8"/>
        <v>2988</v>
      </c>
      <c r="S45" s="30">
        <f t="shared" si="8"/>
        <v>26850</v>
      </c>
    </row>
    <row r="46" spans="2:21" ht="15" customHeight="1" x14ac:dyDescent="0.25">
      <c r="B46" s="849"/>
      <c r="C46" s="846"/>
      <c r="D46" s="822"/>
      <c r="E46" s="807" t="s">
        <v>135</v>
      </c>
      <c r="F46" s="480" t="s">
        <v>11</v>
      </c>
      <c r="G46" s="265">
        <v>12</v>
      </c>
      <c r="H46" s="15">
        <v>10</v>
      </c>
      <c r="I46" s="15">
        <v>2</v>
      </c>
      <c r="J46" s="15">
        <v>0</v>
      </c>
      <c r="K46" s="15">
        <v>0</v>
      </c>
      <c r="L46" s="15">
        <v>3</v>
      </c>
      <c r="M46" s="15">
        <v>7</v>
      </c>
      <c r="N46" s="15">
        <v>3</v>
      </c>
      <c r="O46" s="15">
        <v>3</v>
      </c>
      <c r="P46" s="15">
        <v>11</v>
      </c>
      <c r="Q46" s="15">
        <v>18</v>
      </c>
      <c r="R46" s="25">
        <v>21</v>
      </c>
      <c r="S46" s="92">
        <f t="shared" si="7"/>
        <v>90</v>
      </c>
      <c r="T46" s="611"/>
    </row>
    <row r="47" spans="2:21" ht="15" customHeight="1" x14ac:dyDescent="0.25">
      <c r="B47" s="849"/>
      <c r="C47" s="846"/>
      <c r="D47" s="822"/>
      <c r="E47" s="808"/>
      <c r="F47" s="480" t="s">
        <v>1</v>
      </c>
      <c r="G47" s="266">
        <v>901</v>
      </c>
      <c r="H47" s="248">
        <v>1103</v>
      </c>
      <c r="I47" s="248">
        <v>482</v>
      </c>
      <c r="J47" s="248">
        <v>34</v>
      </c>
      <c r="K47" s="248">
        <v>97</v>
      </c>
      <c r="L47" s="248">
        <v>276</v>
      </c>
      <c r="M47" s="248">
        <v>367</v>
      </c>
      <c r="N47" s="248">
        <v>135</v>
      </c>
      <c r="O47" s="248">
        <v>791</v>
      </c>
      <c r="P47" s="248">
        <v>1145</v>
      </c>
      <c r="Q47" s="248">
        <v>1162</v>
      </c>
      <c r="R47" s="22">
        <v>814</v>
      </c>
      <c r="S47" s="92">
        <f t="shared" si="7"/>
        <v>7307</v>
      </c>
    </row>
    <row r="48" spans="2:21" ht="15" customHeight="1" x14ac:dyDescent="0.25">
      <c r="B48" s="849"/>
      <c r="C48" s="846"/>
      <c r="D48" s="822"/>
      <c r="E48" s="808"/>
      <c r="F48" s="481" t="s">
        <v>2</v>
      </c>
      <c r="G48" s="266">
        <v>297</v>
      </c>
      <c r="H48" s="248">
        <v>448</v>
      </c>
      <c r="I48" s="248">
        <v>179</v>
      </c>
      <c r="J48" s="248">
        <v>3</v>
      </c>
      <c r="K48" s="248">
        <v>15</v>
      </c>
      <c r="L48" s="248">
        <v>55</v>
      </c>
      <c r="M48" s="248">
        <v>75</v>
      </c>
      <c r="N48" s="248">
        <v>47</v>
      </c>
      <c r="O48" s="248">
        <v>73</v>
      </c>
      <c r="P48" s="248">
        <v>152</v>
      </c>
      <c r="Q48" s="248">
        <v>200</v>
      </c>
      <c r="R48" s="22">
        <v>168</v>
      </c>
      <c r="S48" s="83">
        <f t="shared" si="7"/>
        <v>1712</v>
      </c>
    </row>
    <row r="49" spans="2:21" ht="15" customHeight="1" x14ac:dyDescent="0.25">
      <c r="B49" s="849"/>
      <c r="C49" s="846"/>
      <c r="D49" s="822"/>
      <c r="E49" s="808"/>
      <c r="F49" s="476" t="s">
        <v>3</v>
      </c>
      <c r="G49" s="266">
        <v>1</v>
      </c>
      <c r="H49" s="248">
        <v>2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2</v>
      </c>
      <c r="Q49" s="248">
        <v>2</v>
      </c>
      <c r="R49" s="22">
        <v>5</v>
      </c>
      <c r="S49" s="87">
        <f t="shared" si="7"/>
        <v>12</v>
      </c>
    </row>
    <row r="50" spans="2:21" ht="15" customHeight="1" x14ac:dyDescent="0.25">
      <c r="B50" s="849"/>
      <c r="C50" s="846"/>
      <c r="D50" s="822"/>
      <c r="E50" s="808"/>
      <c r="F50" s="476" t="s">
        <v>24</v>
      </c>
      <c r="G50" s="266">
        <v>19</v>
      </c>
      <c r="H50" s="248">
        <v>24</v>
      </c>
      <c r="I50" s="248">
        <v>16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20</v>
      </c>
      <c r="P50" s="248">
        <v>42</v>
      </c>
      <c r="Q50" s="248">
        <v>58</v>
      </c>
      <c r="R50" s="22">
        <v>24</v>
      </c>
      <c r="S50" s="87">
        <f t="shared" si="7"/>
        <v>203</v>
      </c>
    </row>
    <row r="51" spans="2:21" ht="15" customHeight="1" thickBot="1" x14ac:dyDescent="0.3">
      <c r="B51" s="849"/>
      <c r="C51" s="846"/>
      <c r="D51" s="822"/>
      <c r="E51" s="808"/>
      <c r="F51" s="476" t="s">
        <v>5</v>
      </c>
      <c r="G51" s="38">
        <v>102</v>
      </c>
      <c r="H51" s="17">
        <v>111</v>
      </c>
      <c r="I51" s="17">
        <v>40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36</v>
      </c>
      <c r="P51" s="17">
        <v>113</v>
      </c>
      <c r="Q51" s="17">
        <v>121</v>
      </c>
      <c r="R51" s="23">
        <v>55</v>
      </c>
      <c r="S51" s="87">
        <f t="shared" si="7"/>
        <v>578</v>
      </c>
    </row>
    <row r="52" spans="2:21" ht="15" customHeight="1" thickBot="1" x14ac:dyDescent="0.3">
      <c r="B52" s="849"/>
      <c r="C52" s="846"/>
      <c r="D52" s="823"/>
      <c r="E52" s="809"/>
      <c r="F52" s="482" t="s">
        <v>10</v>
      </c>
      <c r="G52" s="336">
        <f>SUM(G46:G51)</f>
        <v>1332</v>
      </c>
      <c r="H52" s="337">
        <f t="shared" ref="H52:S52" si="9">SUM(H46:H51)</f>
        <v>1698</v>
      </c>
      <c r="I52" s="337">
        <f t="shared" si="9"/>
        <v>719</v>
      </c>
      <c r="J52" s="337">
        <f t="shared" si="9"/>
        <v>37</v>
      </c>
      <c r="K52" s="337">
        <f t="shared" si="9"/>
        <v>112</v>
      </c>
      <c r="L52" s="337">
        <f t="shared" si="9"/>
        <v>334</v>
      </c>
      <c r="M52" s="337">
        <f t="shared" si="9"/>
        <v>449</v>
      </c>
      <c r="N52" s="337">
        <f t="shared" si="9"/>
        <v>185</v>
      </c>
      <c r="O52" s="337">
        <f t="shared" si="9"/>
        <v>923</v>
      </c>
      <c r="P52" s="337">
        <f t="shared" si="9"/>
        <v>1465</v>
      </c>
      <c r="Q52" s="337">
        <f t="shared" si="9"/>
        <v>1561</v>
      </c>
      <c r="R52" s="338">
        <f t="shared" si="9"/>
        <v>1087</v>
      </c>
      <c r="S52" s="30">
        <f t="shared" si="9"/>
        <v>9902</v>
      </c>
    </row>
    <row r="53" spans="2:21" ht="15" customHeight="1" thickBot="1" x14ac:dyDescent="0.3">
      <c r="B53" s="849"/>
      <c r="C53" s="846"/>
      <c r="D53" s="824"/>
      <c r="E53" s="798" t="s">
        <v>43</v>
      </c>
      <c r="F53" s="799"/>
      <c r="G53" s="101">
        <f>SUM(G34:G51)-G45</f>
        <v>26501</v>
      </c>
      <c r="H53" s="88">
        <f t="shared" ref="H53:R53" si="10">SUM(H34:H51)-H45</f>
        <v>26877</v>
      </c>
      <c r="I53" s="88">
        <f t="shared" si="10"/>
        <v>14501</v>
      </c>
      <c r="J53" s="88">
        <f t="shared" si="10"/>
        <v>4675</v>
      </c>
      <c r="K53" s="88">
        <f t="shared" si="10"/>
        <v>8042</v>
      </c>
      <c r="L53" s="88">
        <f t="shared" si="10"/>
        <v>19049</v>
      </c>
      <c r="M53" s="88">
        <f t="shared" si="10"/>
        <v>23691</v>
      </c>
      <c r="N53" s="88">
        <f t="shared" si="10"/>
        <v>12873</v>
      </c>
      <c r="O53" s="88">
        <f t="shared" si="10"/>
        <v>25248</v>
      </c>
      <c r="P53" s="88">
        <f t="shared" si="10"/>
        <v>26844</v>
      </c>
      <c r="Q53" s="88">
        <f t="shared" si="10"/>
        <v>24385</v>
      </c>
      <c r="R53" s="89">
        <f t="shared" si="10"/>
        <v>25105</v>
      </c>
      <c r="S53" s="30">
        <f t="shared" si="7"/>
        <v>237791</v>
      </c>
    </row>
    <row r="54" spans="2:21" ht="7.5" customHeight="1" thickBot="1" x14ac:dyDescent="0.3">
      <c r="B54" s="849"/>
      <c r="C54" s="846"/>
      <c r="D54" s="810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2"/>
    </row>
    <row r="55" spans="2:21" ht="16.5" customHeight="1" x14ac:dyDescent="0.25">
      <c r="B55" s="849"/>
      <c r="C55" s="846"/>
      <c r="D55" s="821" t="s">
        <v>188</v>
      </c>
      <c r="E55" s="813" t="s">
        <v>157</v>
      </c>
      <c r="F55" s="814"/>
      <c r="G55" s="132">
        <v>14445</v>
      </c>
      <c r="H55" s="132">
        <v>14551</v>
      </c>
      <c r="I55" s="132">
        <v>8211</v>
      </c>
      <c r="J55" s="132">
        <v>2408</v>
      </c>
      <c r="K55" s="132">
        <v>4632</v>
      </c>
      <c r="L55" s="132">
        <v>9559</v>
      </c>
      <c r="M55" s="132">
        <v>13167</v>
      </c>
      <c r="N55" s="132">
        <v>6812</v>
      </c>
      <c r="O55" s="132">
        <v>14645</v>
      </c>
      <c r="P55" s="132">
        <v>14098</v>
      </c>
      <c r="Q55" s="132">
        <v>12843</v>
      </c>
      <c r="R55" s="132">
        <v>13874</v>
      </c>
      <c r="S55" s="82">
        <f>SUM(G55:R55)</f>
        <v>129245</v>
      </c>
    </row>
    <row r="56" spans="2:21" ht="15.75" customHeight="1" thickBot="1" x14ac:dyDescent="0.3">
      <c r="B56" s="849"/>
      <c r="C56" s="846"/>
      <c r="D56" s="822"/>
      <c r="E56" s="796" t="s">
        <v>158</v>
      </c>
      <c r="F56" s="875"/>
      <c r="G56" s="44">
        <v>3677</v>
      </c>
      <c r="H56" s="39">
        <v>3758</v>
      </c>
      <c r="I56" s="39">
        <v>1860</v>
      </c>
      <c r="J56" s="39">
        <v>366</v>
      </c>
      <c r="K56" s="39">
        <v>684</v>
      </c>
      <c r="L56" s="39">
        <v>1826</v>
      </c>
      <c r="M56" s="39">
        <v>2286</v>
      </c>
      <c r="N56" s="39">
        <v>1154</v>
      </c>
      <c r="O56" s="39">
        <v>2249</v>
      </c>
      <c r="P56" s="39">
        <v>2544</v>
      </c>
      <c r="Q56" s="39">
        <v>2065</v>
      </c>
      <c r="R56" s="123">
        <v>2367</v>
      </c>
      <c r="S56" s="125">
        <f t="shared" ref="S56:S73" si="11">SUM(G56:R56)</f>
        <v>24836</v>
      </c>
    </row>
    <row r="57" spans="2:21" ht="15.75" customHeight="1" thickBot="1" x14ac:dyDescent="0.3">
      <c r="B57" s="849"/>
      <c r="C57" s="846"/>
      <c r="D57" s="822"/>
      <c r="E57" s="800" t="s">
        <v>137</v>
      </c>
      <c r="F57" s="801"/>
      <c r="G57" s="108">
        <v>0</v>
      </c>
      <c r="H57" s="102">
        <v>0</v>
      </c>
      <c r="I57" s="102">
        <v>0</v>
      </c>
      <c r="J57" s="102">
        <v>51</v>
      </c>
      <c r="K57" s="102">
        <v>176</v>
      </c>
      <c r="L57" s="102">
        <v>299</v>
      </c>
      <c r="M57" s="102">
        <v>258</v>
      </c>
      <c r="N57" s="102">
        <v>151</v>
      </c>
      <c r="O57" s="102">
        <v>329</v>
      </c>
      <c r="P57" s="102">
        <v>295</v>
      </c>
      <c r="Q57" s="102">
        <v>238</v>
      </c>
      <c r="R57" s="103">
        <v>229</v>
      </c>
      <c r="S57" s="340">
        <f>SUM(G57:R57)</f>
        <v>2026</v>
      </c>
    </row>
    <row r="58" spans="2:21" ht="17.25" customHeight="1" thickBot="1" x14ac:dyDescent="0.3">
      <c r="B58" s="849"/>
      <c r="C58" s="846"/>
      <c r="D58" s="822"/>
      <c r="E58" s="803" t="s">
        <v>179</v>
      </c>
      <c r="F58" s="804"/>
      <c r="G58" s="585">
        <v>910</v>
      </c>
      <c r="H58" s="586">
        <v>966</v>
      </c>
      <c r="I58" s="586">
        <v>702</v>
      </c>
      <c r="J58" s="586">
        <v>511</v>
      </c>
      <c r="K58" s="586">
        <v>861</v>
      </c>
      <c r="L58" s="586">
        <v>1234</v>
      </c>
      <c r="M58" s="586">
        <v>1863</v>
      </c>
      <c r="N58" s="586">
        <v>977</v>
      </c>
      <c r="O58" s="586">
        <v>1982</v>
      </c>
      <c r="P58" s="588">
        <v>2055</v>
      </c>
      <c r="Q58" s="588">
        <v>2005</v>
      </c>
      <c r="R58" s="587">
        <v>1884</v>
      </c>
      <c r="S58" s="30">
        <f t="shared" si="11"/>
        <v>15950</v>
      </c>
    </row>
    <row r="59" spans="2:21" ht="17.25" customHeight="1" x14ac:dyDescent="0.25">
      <c r="B59" s="849"/>
      <c r="C59" s="846"/>
      <c r="D59" s="822"/>
      <c r="E59" s="815" t="s">
        <v>134</v>
      </c>
      <c r="F59" s="479" t="s">
        <v>11</v>
      </c>
      <c r="G59" s="105">
        <v>177</v>
      </c>
      <c r="H59" s="99">
        <v>132</v>
      </c>
      <c r="I59" s="99">
        <v>77</v>
      </c>
      <c r="J59" s="99">
        <v>16</v>
      </c>
      <c r="K59" s="99">
        <v>8</v>
      </c>
      <c r="L59" s="99">
        <v>91</v>
      </c>
      <c r="M59" s="99">
        <v>123</v>
      </c>
      <c r="N59" s="99">
        <v>21</v>
      </c>
      <c r="O59" s="99">
        <v>147</v>
      </c>
      <c r="P59" s="99">
        <v>134</v>
      </c>
      <c r="Q59" s="99">
        <v>183</v>
      </c>
      <c r="R59" s="130">
        <v>159</v>
      </c>
      <c r="S59" s="82">
        <f t="shared" si="11"/>
        <v>1268</v>
      </c>
      <c r="T59" s="611"/>
    </row>
    <row r="60" spans="2:21" ht="16.5" customHeight="1" x14ac:dyDescent="0.25">
      <c r="B60" s="849"/>
      <c r="C60" s="846"/>
      <c r="D60" s="822"/>
      <c r="E60" s="816"/>
      <c r="F60" s="480" t="s">
        <v>1</v>
      </c>
      <c r="G60" s="106">
        <v>2240</v>
      </c>
      <c r="H60" s="131">
        <v>2359</v>
      </c>
      <c r="I60" s="131">
        <v>1658</v>
      </c>
      <c r="J60" s="131">
        <v>1056</v>
      </c>
      <c r="K60" s="131">
        <v>1304</v>
      </c>
      <c r="L60" s="131">
        <v>2120</v>
      </c>
      <c r="M60" s="131">
        <v>2509</v>
      </c>
      <c r="N60" s="131">
        <v>1087</v>
      </c>
      <c r="O60" s="131">
        <v>2691</v>
      </c>
      <c r="P60" s="131">
        <v>2788</v>
      </c>
      <c r="Q60" s="131">
        <v>2929</v>
      </c>
      <c r="R60" s="121">
        <v>2996</v>
      </c>
      <c r="S60" s="92">
        <f t="shared" si="11"/>
        <v>25737</v>
      </c>
      <c r="U60" s="634">
        <f>S55/S73</f>
        <v>0.6121004025574236</v>
      </c>
    </row>
    <row r="61" spans="2:21" ht="18" customHeight="1" x14ac:dyDescent="0.25">
      <c r="B61" s="849"/>
      <c r="C61" s="846"/>
      <c r="D61" s="822"/>
      <c r="E61" s="816"/>
      <c r="F61" s="481" t="s">
        <v>2</v>
      </c>
      <c r="G61" s="106">
        <v>128</v>
      </c>
      <c r="H61" s="131">
        <v>130</v>
      </c>
      <c r="I61" s="131">
        <v>112</v>
      </c>
      <c r="J61" s="131">
        <v>98</v>
      </c>
      <c r="K61" s="131">
        <v>120</v>
      </c>
      <c r="L61" s="131">
        <v>114</v>
      </c>
      <c r="M61" s="131">
        <v>112</v>
      </c>
      <c r="N61" s="131">
        <v>95</v>
      </c>
      <c r="O61" s="131">
        <v>139</v>
      </c>
      <c r="P61" s="131">
        <v>96</v>
      </c>
      <c r="Q61" s="131">
        <v>128</v>
      </c>
      <c r="R61" s="121">
        <v>117</v>
      </c>
      <c r="S61" s="83">
        <f t="shared" si="11"/>
        <v>1389</v>
      </c>
    </row>
    <row r="62" spans="2:21" ht="15" customHeight="1" x14ac:dyDescent="0.25">
      <c r="B62" s="849"/>
      <c r="C62" s="846"/>
      <c r="D62" s="822"/>
      <c r="E62" s="816"/>
      <c r="F62" s="481" t="s">
        <v>3</v>
      </c>
      <c r="G62" s="106">
        <v>3</v>
      </c>
      <c r="H62" s="131">
        <v>2</v>
      </c>
      <c r="I62" s="131">
        <v>4</v>
      </c>
      <c r="J62" s="131">
        <v>17</v>
      </c>
      <c r="K62" s="131">
        <v>11</v>
      </c>
      <c r="L62" s="131">
        <v>4</v>
      </c>
      <c r="M62" s="131">
        <v>4</v>
      </c>
      <c r="N62" s="131">
        <v>5</v>
      </c>
      <c r="O62" s="131">
        <v>25</v>
      </c>
      <c r="P62" s="131">
        <v>15</v>
      </c>
      <c r="Q62" s="131">
        <v>14</v>
      </c>
      <c r="R62" s="121">
        <v>11</v>
      </c>
      <c r="S62" s="83">
        <f t="shared" si="11"/>
        <v>115</v>
      </c>
    </row>
    <row r="63" spans="2:21" ht="15" customHeight="1" x14ac:dyDescent="0.25">
      <c r="B63" s="849"/>
      <c r="C63" s="846"/>
      <c r="D63" s="822"/>
      <c r="E63" s="816"/>
      <c r="F63" s="481" t="s">
        <v>24</v>
      </c>
      <c r="G63" s="106">
        <v>129</v>
      </c>
      <c r="H63" s="131">
        <v>153</v>
      </c>
      <c r="I63" s="131">
        <v>101</v>
      </c>
      <c r="J63" s="131">
        <v>65</v>
      </c>
      <c r="K63" s="131">
        <v>22</v>
      </c>
      <c r="L63" s="131">
        <v>39</v>
      </c>
      <c r="M63" s="131">
        <v>96</v>
      </c>
      <c r="N63" s="131">
        <v>27</v>
      </c>
      <c r="O63" s="131">
        <v>66</v>
      </c>
      <c r="P63" s="131">
        <v>143</v>
      </c>
      <c r="Q63" s="131">
        <v>108</v>
      </c>
      <c r="R63" s="121">
        <v>61</v>
      </c>
      <c r="S63" s="83">
        <f t="shared" si="11"/>
        <v>1010</v>
      </c>
    </row>
    <row r="64" spans="2:21" ht="15" customHeight="1" thickBot="1" x14ac:dyDescent="0.3">
      <c r="B64" s="849"/>
      <c r="C64" s="846"/>
      <c r="D64" s="822"/>
      <c r="E64" s="816"/>
      <c r="F64" s="476" t="s">
        <v>5</v>
      </c>
      <c r="G64" s="328">
        <v>0</v>
      </c>
      <c r="H64" s="85">
        <v>4</v>
      </c>
      <c r="I64" s="85">
        <v>6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329">
        <v>0</v>
      </c>
      <c r="S64" s="87">
        <f t="shared" si="11"/>
        <v>10</v>
      </c>
    </row>
    <row r="65" spans="2:21" ht="15" customHeight="1" thickBot="1" x14ac:dyDescent="0.3">
      <c r="B65" s="849"/>
      <c r="C65" s="846"/>
      <c r="D65" s="822"/>
      <c r="E65" s="817"/>
      <c r="F65" s="482" t="s">
        <v>10</v>
      </c>
      <c r="G65" s="334">
        <f>SUM(G59:G64)</f>
        <v>2677</v>
      </c>
      <c r="H65" s="331">
        <f t="shared" ref="H65:S65" si="12">SUM(H59:H64)</f>
        <v>2780</v>
      </c>
      <c r="I65" s="331">
        <f t="shared" si="12"/>
        <v>1958</v>
      </c>
      <c r="J65" s="331">
        <f t="shared" si="12"/>
        <v>1252</v>
      </c>
      <c r="K65" s="331">
        <f t="shared" si="12"/>
        <v>1465</v>
      </c>
      <c r="L65" s="331">
        <f t="shared" si="12"/>
        <v>2368</v>
      </c>
      <c r="M65" s="331">
        <f t="shared" si="12"/>
        <v>2844</v>
      </c>
      <c r="N65" s="331">
        <f t="shared" si="12"/>
        <v>1235</v>
      </c>
      <c r="O65" s="331">
        <f t="shared" si="12"/>
        <v>3068</v>
      </c>
      <c r="P65" s="331">
        <f t="shared" si="12"/>
        <v>3176</v>
      </c>
      <c r="Q65" s="331">
        <f t="shared" si="12"/>
        <v>3362</v>
      </c>
      <c r="R65" s="335">
        <f t="shared" si="12"/>
        <v>3344</v>
      </c>
      <c r="S65" s="339">
        <f t="shared" si="12"/>
        <v>29529</v>
      </c>
    </row>
    <row r="66" spans="2:21" ht="15" customHeight="1" x14ac:dyDescent="0.25">
      <c r="B66" s="849"/>
      <c r="C66" s="846"/>
      <c r="D66" s="822"/>
      <c r="E66" s="815" t="s">
        <v>135</v>
      </c>
      <c r="F66" s="483" t="s">
        <v>11</v>
      </c>
      <c r="G66" s="267">
        <v>22</v>
      </c>
      <c r="H66" s="16">
        <v>15</v>
      </c>
      <c r="I66" s="16">
        <v>13</v>
      </c>
      <c r="J66" s="16">
        <v>0</v>
      </c>
      <c r="K66" s="16">
        <v>0</v>
      </c>
      <c r="L66" s="16">
        <v>4</v>
      </c>
      <c r="M66" s="16">
        <v>2</v>
      </c>
      <c r="N66" s="16">
        <v>5</v>
      </c>
      <c r="O66" s="16">
        <v>7</v>
      </c>
      <c r="P66" s="16">
        <v>4</v>
      </c>
      <c r="Q66" s="16">
        <v>3</v>
      </c>
      <c r="R66" s="70">
        <v>1</v>
      </c>
      <c r="S66" s="118">
        <f t="shared" si="11"/>
        <v>76</v>
      </c>
    </row>
    <row r="67" spans="2:21" ht="15" customHeight="1" x14ac:dyDescent="0.25">
      <c r="B67" s="849"/>
      <c r="C67" s="846"/>
      <c r="D67" s="822"/>
      <c r="E67" s="816"/>
      <c r="F67" s="484" t="s">
        <v>1</v>
      </c>
      <c r="G67" s="106">
        <v>1381</v>
      </c>
      <c r="H67" s="131">
        <v>1491</v>
      </c>
      <c r="I67" s="131">
        <v>610</v>
      </c>
      <c r="J67" s="131">
        <v>82</v>
      </c>
      <c r="K67" s="131">
        <v>121</v>
      </c>
      <c r="L67" s="131">
        <v>313</v>
      </c>
      <c r="M67" s="131">
        <v>386</v>
      </c>
      <c r="N67" s="131">
        <v>159</v>
      </c>
      <c r="O67" s="131">
        <v>802</v>
      </c>
      <c r="P67" s="131">
        <v>1147</v>
      </c>
      <c r="Q67" s="131">
        <v>1202</v>
      </c>
      <c r="R67" s="121">
        <v>1038</v>
      </c>
      <c r="S67" s="129">
        <f t="shared" si="11"/>
        <v>8732</v>
      </c>
    </row>
    <row r="68" spans="2:21" ht="15" customHeight="1" x14ac:dyDescent="0.25">
      <c r="B68" s="849"/>
      <c r="C68" s="846"/>
      <c r="D68" s="822"/>
      <c r="E68" s="816"/>
      <c r="F68" s="485" t="s">
        <v>2</v>
      </c>
      <c r="G68" s="106">
        <v>28</v>
      </c>
      <c r="H68" s="131">
        <v>16</v>
      </c>
      <c r="I68" s="131">
        <v>13</v>
      </c>
      <c r="J68" s="131">
        <v>0</v>
      </c>
      <c r="K68" s="131">
        <v>16</v>
      </c>
      <c r="L68" s="131">
        <v>8</v>
      </c>
      <c r="M68" s="131">
        <v>3</v>
      </c>
      <c r="N68" s="131">
        <v>6</v>
      </c>
      <c r="O68" s="131">
        <v>16</v>
      </c>
      <c r="P68" s="131">
        <v>9</v>
      </c>
      <c r="Q68" s="131">
        <v>13</v>
      </c>
      <c r="R68" s="121">
        <v>5</v>
      </c>
      <c r="S68" s="128">
        <f t="shared" si="11"/>
        <v>133</v>
      </c>
    </row>
    <row r="69" spans="2:21" ht="15" customHeight="1" x14ac:dyDescent="0.25">
      <c r="B69" s="849"/>
      <c r="C69" s="846"/>
      <c r="D69" s="822"/>
      <c r="E69" s="816"/>
      <c r="F69" s="486" t="s">
        <v>3</v>
      </c>
      <c r="G69" s="106">
        <v>4</v>
      </c>
      <c r="H69" s="131">
        <v>6</v>
      </c>
      <c r="I69" s="131">
        <v>0</v>
      </c>
      <c r="J69" s="131">
        <v>0</v>
      </c>
      <c r="K69" s="131">
        <v>0</v>
      </c>
      <c r="L69" s="131">
        <v>2</v>
      </c>
      <c r="M69" s="131">
        <v>0</v>
      </c>
      <c r="N69" s="131">
        <v>1</v>
      </c>
      <c r="O69" s="131">
        <v>0</v>
      </c>
      <c r="P69" s="131">
        <v>2</v>
      </c>
      <c r="Q69" s="131">
        <v>2</v>
      </c>
      <c r="R69" s="121">
        <v>3</v>
      </c>
      <c r="S69" s="126">
        <f t="shared" si="11"/>
        <v>20</v>
      </c>
    </row>
    <row r="70" spans="2:21" ht="15" customHeight="1" x14ac:dyDescent="0.25">
      <c r="B70" s="849"/>
      <c r="C70" s="846"/>
      <c r="D70" s="822"/>
      <c r="E70" s="816"/>
      <c r="F70" s="486" t="s">
        <v>24</v>
      </c>
      <c r="G70" s="106">
        <v>115</v>
      </c>
      <c r="H70" s="131">
        <v>149</v>
      </c>
      <c r="I70" s="131">
        <v>57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24</v>
      </c>
      <c r="P70" s="131">
        <v>68</v>
      </c>
      <c r="Q70" s="131">
        <v>116</v>
      </c>
      <c r="R70" s="121">
        <v>64</v>
      </c>
      <c r="S70" s="126">
        <f t="shared" si="11"/>
        <v>593</v>
      </c>
    </row>
    <row r="71" spans="2:21" ht="15" customHeight="1" thickBot="1" x14ac:dyDescent="0.3">
      <c r="B71" s="849"/>
      <c r="C71" s="846"/>
      <c r="D71" s="822"/>
      <c r="E71" s="816"/>
      <c r="F71" s="487" t="s">
        <v>5</v>
      </c>
      <c r="G71" s="107">
        <v>2</v>
      </c>
      <c r="H71" s="100">
        <v>2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1</v>
      </c>
      <c r="Q71" s="100">
        <v>3</v>
      </c>
      <c r="R71" s="122">
        <v>2</v>
      </c>
      <c r="S71" s="125">
        <f t="shared" si="11"/>
        <v>10</v>
      </c>
    </row>
    <row r="72" spans="2:21" ht="15" customHeight="1" thickBot="1" x14ac:dyDescent="0.3">
      <c r="B72" s="849"/>
      <c r="C72" s="846"/>
      <c r="D72" s="823"/>
      <c r="E72" s="817"/>
      <c r="F72" s="482" t="s">
        <v>10</v>
      </c>
      <c r="G72" s="330">
        <f>SUM(G66:G71)</f>
        <v>1552</v>
      </c>
      <c r="H72" s="331">
        <f t="shared" ref="H72:S72" si="13">SUM(H66:H71)</f>
        <v>1679</v>
      </c>
      <c r="I72" s="331">
        <f t="shared" si="13"/>
        <v>693</v>
      </c>
      <c r="J72" s="331">
        <f t="shared" si="13"/>
        <v>82</v>
      </c>
      <c r="K72" s="331">
        <f t="shared" si="13"/>
        <v>137</v>
      </c>
      <c r="L72" s="331">
        <f t="shared" si="13"/>
        <v>327</v>
      </c>
      <c r="M72" s="331">
        <f t="shared" si="13"/>
        <v>391</v>
      </c>
      <c r="N72" s="331">
        <f t="shared" si="13"/>
        <v>171</v>
      </c>
      <c r="O72" s="331">
        <f t="shared" si="13"/>
        <v>849</v>
      </c>
      <c r="P72" s="331">
        <f t="shared" si="13"/>
        <v>1231</v>
      </c>
      <c r="Q72" s="331">
        <f t="shared" si="13"/>
        <v>1339</v>
      </c>
      <c r="R72" s="335">
        <f t="shared" si="13"/>
        <v>1113</v>
      </c>
      <c r="S72" s="340">
        <f t="shared" si="13"/>
        <v>9564</v>
      </c>
    </row>
    <row r="73" spans="2:21" ht="15" customHeight="1" thickBot="1" x14ac:dyDescent="0.3">
      <c r="B73" s="849"/>
      <c r="C73" s="846"/>
      <c r="D73" s="824"/>
      <c r="E73" s="798" t="s">
        <v>43</v>
      </c>
      <c r="F73" s="799"/>
      <c r="G73" s="101">
        <f>SUM(G55:G71)-G65</f>
        <v>23261</v>
      </c>
      <c r="H73" s="88">
        <f t="shared" ref="H73:R73" si="14">SUM(H55:H71)-H65</f>
        <v>23734</v>
      </c>
      <c r="I73" s="88">
        <f t="shared" si="14"/>
        <v>13424</v>
      </c>
      <c r="J73" s="88">
        <f t="shared" si="14"/>
        <v>4670</v>
      </c>
      <c r="K73" s="88">
        <f t="shared" si="14"/>
        <v>7955</v>
      </c>
      <c r="L73" s="88">
        <f t="shared" si="14"/>
        <v>15613</v>
      </c>
      <c r="M73" s="88">
        <f t="shared" si="14"/>
        <v>20809</v>
      </c>
      <c r="N73" s="88">
        <f t="shared" si="14"/>
        <v>10500</v>
      </c>
      <c r="O73" s="88">
        <f t="shared" si="14"/>
        <v>23122</v>
      </c>
      <c r="P73" s="88">
        <f t="shared" si="14"/>
        <v>23399</v>
      </c>
      <c r="Q73" s="88">
        <f t="shared" si="14"/>
        <v>21852</v>
      </c>
      <c r="R73" s="89">
        <f t="shared" si="14"/>
        <v>22811</v>
      </c>
      <c r="S73" s="30">
        <f t="shared" si="11"/>
        <v>211150</v>
      </c>
    </row>
    <row r="74" spans="2:21" ht="7.5" customHeight="1" thickBot="1" x14ac:dyDescent="0.3">
      <c r="B74" s="849"/>
      <c r="C74" s="846"/>
      <c r="D74" s="810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2"/>
    </row>
    <row r="75" spans="2:21" ht="15" customHeight="1" x14ac:dyDescent="0.25">
      <c r="B75" s="849"/>
      <c r="C75" s="846"/>
      <c r="D75" s="821" t="s">
        <v>189</v>
      </c>
      <c r="E75" s="813" t="s">
        <v>157</v>
      </c>
      <c r="F75" s="814"/>
      <c r="G75" s="132">
        <v>707</v>
      </c>
      <c r="H75" s="132">
        <v>798</v>
      </c>
      <c r="I75" s="132">
        <v>401</v>
      </c>
      <c r="J75" s="132">
        <v>102</v>
      </c>
      <c r="K75" s="132">
        <v>218</v>
      </c>
      <c r="L75" s="132">
        <v>353</v>
      </c>
      <c r="M75" s="132">
        <v>351</v>
      </c>
      <c r="N75" s="132">
        <v>261</v>
      </c>
      <c r="O75" s="132">
        <v>477</v>
      </c>
      <c r="P75" s="132">
        <v>430</v>
      </c>
      <c r="Q75" s="132">
        <v>402</v>
      </c>
      <c r="R75" s="132">
        <v>399</v>
      </c>
      <c r="S75" s="82">
        <f>SUM(G75:R75)</f>
        <v>4899</v>
      </c>
    </row>
    <row r="76" spans="2:21" ht="17.25" customHeight="1" thickBot="1" x14ac:dyDescent="0.3">
      <c r="B76" s="849"/>
      <c r="C76" s="846"/>
      <c r="D76" s="822"/>
      <c r="E76" s="796" t="s">
        <v>158</v>
      </c>
      <c r="F76" s="797"/>
      <c r="G76" s="399">
        <v>717</v>
      </c>
      <c r="H76" s="39">
        <v>725</v>
      </c>
      <c r="I76" s="39">
        <v>322</v>
      </c>
      <c r="J76" s="39">
        <v>20</v>
      </c>
      <c r="K76" s="39">
        <v>57</v>
      </c>
      <c r="L76" s="39">
        <v>265</v>
      </c>
      <c r="M76" s="39">
        <v>229</v>
      </c>
      <c r="N76" s="39">
        <v>187</v>
      </c>
      <c r="O76" s="39">
        <v>303</v>
      </c>
      <c r="P76" s="39">
        <v>331</v>
      </c>
      <c r="Q76" s="39">
        <v>344</v>
      </c>
      <c r="R76" s="198">
        <v>248</v>
      </c>
      <c r="S76" s="84">
        <f t="shared" ref="S76:S83" si="15">SUM(G76:R76)</f>
        <v>3748</v>
      </c>
    </row>
    <row r="77" spans="2:21" ht="17.25" customHeight="1" thickBot="1" x14ac:dyDescent="0.3">
      <c r="B77" s="849"/>
      <c r="C77" s="846"/>
      <c r="D77" s="822"/>
      <c r="E77" s="800" t="s">
        <v>137</v>
      </c>
      <c r="F77" s="802"/>
      <c r="G77" s="108">
        <v>0</v>
      </c>
      <c r="H77" s="102">
        <v>0</v>
      </c>
      <c r="I77" s="102">
        <v>0</v>
      </c>
      <c r="J77" s="102">
        <v>0</v>
      </c>
      <c r="K77" s="102">
        <v>8</v>
      </c>
      <c r="L77" s="102">
        <v>17</v>
      </c>
      <c r="M77" s="102">
        <v>0</v>
      </c>
      <c r="N77" s="102">
        <v>7</v>
      </c>
      <c r="O77" s="102">
        <v>12</v>
      </c>
      <c r="P77" s="102">
        <v>27</v>
      </c>
      <c r="Q77" s="102">
        <v>34</v>
      </c>
      <c r="R77" s="103">
        <v>20</v>
      </c>
      <c r="S77" s="340">
        <f>SUM(G77:R77)</f>
        <v>125</v>
      </c>
      <c r="U77" s="634">
        <f>S75/S83</f>
        <v>0.55082077805261975</v>
      </c>
    </row>
    <row r="78" spans="2:21" ht="15" customHeight="1" thickBot="1" x14ac:dyDescent="0.3">
      <c r="B78" s="849"/>
      <c r="C78" s="846"/>
      <c r="D78" s="822"/>
      <c r="E78" s="803" t="s">
        <v>179</v>
      </c>
      <c r="F78" s="804"/>
      <c r="G78" s="585">
        <v>3</v>
      </c>
      <c r="H78" s="586">
        <v>4</v>
      </c>
      <c r="I78" s="586">
        <v>2</v>
      </c>
      <c r="J78" s="586">
        <v>2</v>
      </c>
      <c r="K78" s="586">
        <v>1</v>
      </c>
      <c r="L78" s="586">
        <v>0</v>
      </c>
      <c r="M78" s="586">
        <v>0</v>
      </c>
      <c r="N78" s="586">
        <v>0</v>
      </c>
      <c r="O78" s="586">
        <v>2</v>
      </c>
      <c r="P78" s="588">
        <v>2</v>
      </c>
      <c r="Q78" s="588">
        <v>0</v>
      </c>
      <c r="R78" s="587">
        <v>0</v>
      </c>
      <c r="S78" s="30">
        <f t="shared" si="15"/>
        <v>16</v>
      </c>
    </row>
    <row r="79" spans="2:21" ht="15" customHeight="1" x14ac:dyDescent="0.25">
      <c r="B79" s="849"/>
      <c r="C79" s="846"/>
      <c r="D79" s="822"/>
      <c r="E79" s="815" t="s">
        <v>134</v>
      </c>
      <c r="F79" s="480" t="s">
        <v>1</v>
      </c>
      <c r="G79" s="105">
        <v>0</v>
      </c>
      <c r="H79" s="99">
        <v>8</v>
      </c>
      <c r="I79" s="99">
        <v>10</v>
      </c>
      <c r="J79" s="99">
        <v>19</v>
      </c>
      <c r="K79" s="99">
        <v>20</v>
      </c>
      <c r="L79" s="99">
        <v>8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130">
        <v>0</v>
      </c>
      <c r="S79" s="92">
        <f t="shared" si="15"/>
        <v>65</v>
      </c>
    </row>
    <row r="80" spans="2:21" ht="15" customHeight="1" thickBot="1" x14ac:dyDescent="0.3">
      <c r="B80" s="849"/>
      <c r="C80" s="846"/>
      <c r="D80" s="822"/>
      <c r="E80" s="816"/>
      <c r="F80" s="476" t="s">
        <v>3</v>
      </c>
      <c r="G80" s="328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34</v>
      </c>
      <c r="R80" s="329">
        <v>0</v>
      </c>
      <c r="S80" s="87">
        <f t="shared" si="15"/>
        <v>34</v>
      </c>
    </row>
    <row r="81" spans="2:24" ht="15" customHeight="1" thickBot="1" x14ac:dyDescent="0.3">
      <c r="B81" s="849"/>
      <c r="C81" s="846"/>
      <c r="D81" s="823"/>
      <c r="E81" s="817"/>
      <c r="F81" s="482" t="s">
        <v>10</v>
      </c>
      <c r="G81" s="334">
        <f>SUM(G79:G80)</f>
        <v>0</v>
      </c>
      <c r="H81" s="331">
        <f t="shared" ref="H81:S81" si="16">SUM(H79:H80)</f>
        <v>8</v>
      </c>
      <c r="I81" s="331">
        <f t="shared" si="16"/>
        <v>10</v>
      </c>
      <c r="J81" s="331">
        <f t="shared" si="16"/>
        <v>19</v>
      </c>
      <c r="K81" s="331">
        <f t="shared" si="16"/>
        <v>20</v>
      </c>
      <c r="L81" s="331">
        <f t="shared" si="16"/>
        <v>8</v>
      </c>
      <c r="M81" s="331">
        <f t="shared" si="16"/>
        <v>0</v>
      </c>
      <c r="N81" s="331">
        <f t="shared" si="16"/>
        <v>0</v>
      </c>
      <c r="O81" s="331">
        <f t="shared" si="16"/>
        <v>0</v>
      </c>
      <c r="P81" s="331">
        <f t="shared" si="16"/>
        <v>0</v>
      </c>
      <c r="Q81" s="331">
        <f t="shared" si="16"/>
        <v>34</v>
      </c>
      <c r="R81" s="333">
        <f t="shared" si="16"/>
        <v>0</v>
      </c>
      <c r="S81" s="30">
        <f t="shared" si="16"/>
        <v>99</v>
      </c>
    </row>
    <row r="82" spans="2:24" ht="36" customHeight="1" thickBot="1" x14ac:dyDescent="0.3">
      <c r="B82" s="849"/>
      <c r="C82" s="846"/>
      <c r="D82" s="823"/>
      <c r="E82" s="478" t="s">
        <v>135</v>
      </c>
      <c r="F82" s="534" t="s">
        <v>1</v>
      </c>
      <c r="G82" s="330">
        <v>0</v>
      </c>
      <c r="H82" s="331">
        <v>0</v>
      </c>
      <c r="I82" s="331">
        <v>0</v>
      </c>
      <c r="J82" s="331">
        <v>7</v>
      </c>
      <c r="K82" s="331">
        <v>0</v>
      </c>
      <c r="L82" s="331">
        <v>0</v>
      </c>
      <c r="M82" s="331">
        <v>0</v>
      </c>
      <c r="N82" s="331">
        <v>0</v>
      </c>
      <c r="O82" s="331">
        <v>0</v>
      </c>
      <c r="P82" s="331">
        <v>0</v>
      </c>
      <c r="Q82" s="331">
        <v>0</v>
      </c>
      <c r="R82" s="333">
        <v>0</v>
      </c>
      <c r="S82" s="30">
        <f>SUM(G82:R82)</f>
        <v>7</v>
      </c>
    </row>
    <row r="83" spans="2:24" ht="17.25" customHeight="1" thickBot="1" x14ac:dyDescent="0.3">
      <c r="B83" s="850"/>
      <c r="C83" s="847"/>
      <c r="D83" s="824"/>
      <c r="E83" s="828" t="s">
        <v>43</v>
      </c>
      <c r="F83" s="829"/>
      <c r="G83" s="101">
        <f>SUM(G75:G80)+G82</f>
        <v>1427</v>
      </c>
      <c r="H83" s="101">
        <f t="shared" ref="H83:R83" si="17">SUM(H75:H80)+H82</f>
        <v>1535</v>
      </c>
      <c r="I83" s="101">
        <f t="shared" si="17"/>
        <v>735</v>
      </c>
      <c r="J83" s="101">
        <f t="shared" si="17"/>
        <v>150</v>
      </c>
      <c r="K83" s="101">
        <f t="shared" si="17"/>
        <v>304</v>
      </c>
      <c r="L83" s="101">
        <f t="shared" si="17"/>
        <v>643</v>
      </c>
      <c r="M83" s="101">
        <f t="shared" si="17"/>
        <v>580</v>
      </c>
      <c r="N83" s="101">
        <f t="shared" si="17"/>
        <v>455</v>
      </c>
      <c r="O83" s="101">
        <f t="shared" si="17"/>
        <v>794</v>
      </c>
      <c r="P83" s="101">
        <f t="shared" si="17"/>
        <v>790</v>
      </c>
      <c r="Q83" s="101">
        <f t="shared" si="17"/>
        <v>814</v>
      </c>
      <c r="R83" s="101">
        <f t="shared" si="17"/>
        <v>667</v>
      </c>
      <c r="S83" s="30">
        <f t="shared" si="15"/>
        <v>8894</v>
      </c>
    </row>
    <row r="84" spans="2:24" s="280" customFormat="1" ht="17.25" customHeight="1" thickBot="1" x14ac:dyDescent="0.3">
      <c r="B84" s="287"/>
      <c r="C84" s="287"/>
      <c r="D84" s="273"/>
      <c r="E84" s="269"/>
      <c r="F84" s="269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77"/>
      <c r="T84" s="635"/>
      <c r="U84" s="635"/>
      <c r="V84" s="635"/>
      <c r="W84" s="635"/>
      <c r="X84" s="718"/>
    </row>
    <row r="85" spans="2:24" ht="18" customHeight="1" x14ac:dyDescent="0.25">
      <c r="B85" s="851" t="s">
        <v>22</v>
      </c>
      <c r="C85" s="845" t="s">
        <v>62</v>
      </c>
      <c r="D85" s="821" t="s">
        <v>230</v>
      </c>
      <c r="E85" s="813" t="s">
        <v>157</v>
      </c>
      <c r="F85" s="814"/>
      <c r="G85" s="267">
        <v>13864</v>
      </c>
      <c r="H85" s="16">
        <v>14470</v>
      </c>
      <c r="I85" s="16">
        <v>7173</v>
      </c>
      <c r="J85" s="16">
        <v>1336</v>
      </c>
      <c r="K85" s="16">
        <v>3378</v>
      </c>
      <c r="L85" s="16">
        <v>9701</v>
      </c>
      <c r="M85" s="16">
        <v>14062</v>
      </c>
      <c r="N85" s="16">
        <v>12826</v>
      </c>
      <c r="O85" s="16">
        <v>13882</v>
      </c>
      <c r="P85" s="16">
        <v>11723</v>
      </c>
      <c r="Q85" s="16">
        <v>10923</v>
      </c>
      <c r="R85" s="70">
        <v>11435</v>
      </c>
      <c r="S85" s="82">
        <f>SUM(G85:R85)</f>
        <v>124773</v>
      </c>
    </row>
    <row r="86" spans="2:24" ht="17.25" customHeight="1" thickBot="1" x14ac:dyDescent="0.3">
      <c r="B86" s="852"/>
      <c r="C86" s="846"/>
      <c r="D86" s="822"/>
      <c r="E86" s="796" t="s">
        <v>158</v>
      </c>
      <c r="F86" s="797"/>
      <c r="G86" s="50">
        <v>3286</v>
      </c>
      <c r="H86" s="17">
        <v>3770</v>
      </c>
      <c r="I86" s="17">
        <v>1343</v>
      </c>
      <c r="J86" s="17">
        <v>136</v>
      </c>
      <c r="K86" s="17">
        <v>582</v>
      </c>
      <c r="L86" s="17">
        <v>1562</v>
      </c>
      <c r="M86" s="17">
        <v>2058</v>
      </c>
      <c r="N86" s="17">
        <v>1971</v>
      </c>
      <c r="O86" s="17">
        <v>2262</v>
      </c>
      <c r="P86" s="17">
        <v>1964</v>
      </c>
      <c r="Q86" s="17">
        <v>1612</v>
      </c>
      <c r="R86" s="51">
        <v>1626</v>
      </c>
      <c r="S86" s="87">
        <f t="shared" ref="S86:S96" si="18">SUM(G86:R86)</f>
        <v>22172</v>
      </c>
    </row>
    <row r="87" spans="2:24" ht="17.25" customHeight="1" thickBot="1" x14ac:dyDescent="0.3">
      <c r="B87" s="852"/>
      <c r="C87" s="846"/>
      <c r="D87" s="822"/>
      <c r="E87" s="800" t="s">
        <v>137</v>
      </c>
      <c r="F87" s="802"/>
      <c r="G87" s="137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38</v>
      </c>
      <c r="M87" s="136">
        <v>32</v>
      </c>
      <c r="N87" s="136">
        <v>45</v>
      </c>
      <c r="O87" s="136">
        <v>36</v>
      </c>
      <c r="P87" s="136">
        <v>15</v>
      </c>
      <c r="Q87" s="136">
        <v>13</v>
      </c>
      <c r="R87" s="134">
        <v>29</v>
      </c>
      <c r="S87" s="659">
        <f>SUM(G87:R87)</f>
        <v>208</v>
      </c>
      <c r="T87" s="660"/>
    </row>
    <row r="88" spans="2:24" ht="17.25" customHeight="1" thickBot="1" x14ac:dyDescent="0.3">
      <c r="B88" s="852"/>
      <c r="C88" s="846"/>
      <c r="D88" s="822"/>
      <c r="E88" s="800" t="s">
        <v>180</v>
      </c>
      <c r="F88" s="802"/>
      <c r="G88" s="137">
        <v>20344</v>
      </c>
      <c r="H88" s="136">
        <v>22650</v>
      </c>
      <c r="I88" s="136">
        <v>10646</v>
      </c>
      <c r="J88" s="136">
        <v>2020</v>
      </c>
      <c r="K88" s="136">
        <v>3294</v>
      </c>
      <c r="L88" s="136">
        <v>7482</v>
      </c>
      <c r="M88" s="136">
        <v>10365</v>
      </c>
      <c r="N88" s="136">
        <v>9528</v>
      </c>
      <c r="O88" s="136">
        <v>13291</v>
      </c>
      <c r="P88" s="136">
        <v>16855</v>
      </c>
      <c r="Q88" s="136">
        <v>15702</v>
      </c>
      <c r="R88" s="134">
        <v>13894</v>
      </c>
      <c r="S88" s="659">
        <f t="shared" si="18"/>
        <v>146071</v>
      </c>
      <c r="T88" s="660"/>
    </row>
    <row r="89" spans="2:24" ht="18" customHeight="1" x14ac:dyDescent="0.25">
      <c r="B89" s="852"/>
      <c r="C89" s="846"/>
      <c r="D89" s="822"/>
      <c r="E89" s="815" t="s">
        <v>134</v>
      </c>
      <c r="F89" s="481" t="s">
        <v>3</v>
      </c>
      <c r="G89" s="47">
        <v>297</v>
      </c>
      <c r="H89" s="15">
        <v>406</v>
      </c>
      <c r="I89" s="15">
        <v>187</v>
      </c>
      <c r="J89" s="15">
        <v>8</v>
      </c>
      <c r="K89" s="15">
        <v>31</v>
      </c>
      <c r="L89" s="15">
        <v>52</v>
      </c>
      <c r="M89" s="15">
        <v>91</v>
      </c>
      <c r="N89" s="15">
        <v>120</v>
      </c>
      <c r="O89" s="15">
        <v>180</v>
      </c>
      <c r="P89" s="15">
        <v>207</v>
      </c>
      <c r="Q89" s="15">
        <v>191</v>
      </c>
      <c r="R89" s="589">
        <v>206</v>
      </c>
      <c r="S89" s="92">
        <f t="shared" si="18"/>
        <v>1976</v>
      </c>
      <c r="U89" s="634">
        <f>S85/S96</f>
        <v>0.40993856161908204</v>
      </c>
    </row>
    <row r="90" spans="2:24" ht="17.25" customHeight="1" thickBot="1" x14ac:dyDescent="0.3">
      <c r="B90" s="852"/>
      <c r="C90" s="846"/>
      <c r="D90" s="822"/>
      <c r="E90" s="816"/>
      <c r="F90" s="510" t="s">
        <v>9</v>
      </c>
      <c r="G90" s="268">
        <v>859</v>
      </c>
      <c r="H90" s="138">
        <v>960</v>
      </c>
      <c r="I90" s="138">
        <v>646</v>
      </c>
      <c r="J90" s="138">
        <v>284</v>
      </c>
      <c r="K90" s="138">
        <v>372</v>
      </c>
      <c r="L90" s="138">
        <v>413</v>
      </c>
      <c r="M90" s="138">
        <v>419</v>
      </c>
      <c r="N90" s="138">
        <v>506</v>
      </c>
      <c r="O90" s="138">
        <v>643</v>
      </c>
      <c r="P90" s="138">
        <v>653</v>
      </c>
      <c r="Q90" s="138">
        <v>663</v>
      </c>
      <c r="R90" s="116">
        <v>598</v>
      </c>
      <c r="S90" s="144">
        <f t="shared" si="18"/>
        <v>7016</v>
      </c>
    </row>
    <row r="91" spans="2:24" ht="17.25" customHeight="1" thickBot="1" x14ac:dyDescent="0.3">
      <c r="B91" s="852"/>
      <c r="C91" s="846"/>
      <c r="D91" s="822"/>
      <c r="E91" s="817"/>
      <c r="F91" s="482" t="s">
        <v>10</v>
      </c>
      <c r="G91" s="341">
        <f>SUM(G89:G90)</f>
        <v>1156</v>
      </c>
      <c r="H91" s="337">
        <f t="shared" ref="H91:S91" si="19">SUM(H89:H90)</f>
        <v>1366</v>
      </c>
      <c r="I91" s="337">
        <f t="shared" si="19"/>
        <v>833</v>
      </c>
      <c r="J91" s="337">
        <f t="shared" si="19"/>
        <v>292</v>
      </c>
      <c r="K91" s="337">
        <f t="shared" si="19"/>
        <v>403</v>
      </c>
      <c r="L91" s="337">
        <f t="shared" si="19"/>
        <v>465</v>
      </c>
      <c r="M91" s="337">
        <f t="shared" si="19"/>
        <v>510</v>
      </c>
      <c r="N91" s="337">
        <f t="shared" si="19"/>
        <v>626</v>
      </c>
      <c r="O91" s="337">
        <f t="shared" si="19"/>
        <v>823</v>
      </c>
      <c r="P91" s="337">
        <f t="shared" si="19"/>
        <v>860</v>
      </c>
      <c r="Q91" s="337">
        <f t="shared" si="19"/>
        <v>854</v>
      </c>
      <c r="R91" s="338">
        <f t="shared" si="19"/>
        <v>804</v>
      </c>
      <c r="S91" s="30">
        <f t="shared" si="19"/>
        <v>8992</v>
      </c>
    </row>
    <row r="92" spans="2:24" ht="15" customHeight="1" x14ac:dyDescent="0.25">
      <c r="B92" s="852"/>
      <c r="C92" s="846"/>
      <c r="D92" s="822"/>
      <c r="E92" s="815" t="s">
        <v>135</v>
      </c>
      <c r="F92" s="506" t="s">
        <v>3</v>
      </c>
      <c r="G92" s="15">
        <v>377</v>
      </c>
      <c r="H92" s="15">
        <v>697</v>
      </c>
      <c r="I92" s="15">
        <v>280</v>
      </c>
      <c r="J92" s="15">
        <v>3</v>
      </c>
      <c r="K92" s="15">
        <v>1</v>
      </c>
      <c r="L92" s="15">
        <v>6</v>
      </c>
      <c r="M92" s="15">
        <v>53</v>
      </c>
      <c r="N92" s="15">
        <v>20</v>
      </c>
      <c r="O92" s="15">
        <v>96</v>
      </c>
      <c r="P92" s="15">
        <v>207</v>
      </c>
      <c r="Q92" s="15">
        <v>162</v>
      </c>
      <c r="R92" s="15">
        <v>144</v>
      </c>
      <c r="S92" s="97">
        <f t="shared" si="18"/>
        <v>2046</v>
      </c>
    </row>
    <row r="93" spans="2:24" ht="17.25" customHeight="1" x14ac:dyDescent="0.25">
      <c r="B93" s="852"/>
      <c r="C93" s="846"/>
      <c r="D93" s="822"/>
      <c r="E93" s="816"/>
      <c r="F93" s="509" t="s">
        <v>8</v>
      </c>
      <c r="G93" s="248">
        <v>0</v>
      </c>
      <c r="H93" s="248">
        <v>0</v>
      </c>
      <c r="I93" s="248">
        <v>0</v>
      </c>
      <c r="J93" s="248">
        <v>0</v>
      </c>
      <c r="K93" s="248">
        <v>0</v>
      </c>
      <c r="L93" s="248">
        <v>0</v>
      </c>
      <c r="M93" s="248">
        <v>0</v>
      </c>
      <c r="N93" s="248">
        <v>0</v>
      </c>
      <c r="O93" s="248">
        <v>0</v>
      </c>
      <c r="P93" s="248">
        <v>0</v>
      </c>
      <c r="Q93" s="248">
        <v>0</v>
      </c>
      <c r="R93" s="248">
        <v>0</v>
      </c>
      <c r="S93" s="87">
        <f t="shared" si="18"/>
        <v>0</v>
      </c>
    </row>
    <row r="94" spans="2:24" ht="15" customHeight="1" thickBot="1" x14ac:dyDescent="0.3">
      <c r="B94" s="852"/>
      <c r="C94" s="846"/>
      <c r="D94" s="823"/>
      <c r="E94" s="816"/>
      <c r="F94" s="509" t="s">
        <v>9</v>
      </c>
      <c r="G94" s="17">
        <v>50</v>
      </c>
      <c r="H94" s="17">
        <v>37</v>
      </c>
      <c r="I94" s="17">
        <v>21</v>
      </c>
      <c r="J94" s="17">
        <v>0</v>
      </c>
      <c r="K94" s="17">
        <v>0</v>
      </c>
      <c r="L94" s="17">
        <v>0</v>
      </c>
      <c r="M94" s="17"/>
      <c r="N94" s="17"/>
      <c r="O94" s="17">
        <v>0</v>
      </c>
      <c r="P94" s="17">
        <v>0</v>
      </c>
      <c r="Q94" s="17">
        <v>0</v>
      </c>
      <c r="R94" s="17">
        <v>0</v>
      </c>
      <c r="S94" s="87">
        <f t="shared" si="18"/>
        <v>108</v>
      </c>
    </row>
    <row r="95" spans="2:24" ht="15" customHeight="1" thickBot="1" x14ac:dyDescent="0.3">
      <c r="B95" s="852"/>
      <c r="C95" s="846"/>
      <c r="D95" s="823"/>
      <c r="E95" s="817"/>
      <c r="F95" s="482" t="s">
        <v>10</v>
      </c>
      <c r="G95" s="341">
        <f>SUM(G92:G94)</f>
        <v>427</v>
      </c>
      <c r="H95" s="337">
        <f t="shared" ref="H95:S95" si="20">SUM(H92:H94)</f>
        <v>734</v>
      </c>
      <c r="I95" s="337">
        <f t="shared" si="20"/>
        <v>301</v>
      </c>
      <c r="J95" s="337">
        <f t="shared" si="20"/>
        <v>3</v>
      </c>
      <c r="K95" s="337">
        <f t="shared" si="20"/>
        <v>1</v>
      </c>
      <c r="L95" s="337">
        <f t="shared" si="20"/>
        <v>6</v>
      </c>
      <c r="M95" s="337">
        <f t="shared" si="20"/>
        <v>53</v>
      </c>
      <c r="N95" s="337">
        <f t="shared" si="20"/>
        <v>20</v>
      </c>
      <c r="O95" s="337">
        <f t="shared" si="20"/>
        <v>96</v>
      </c>
      <c r="P95" s="337">
        <f t="shared" si="20"/>
        <v>207</v>
      </c>
      <c r="Q95" s="337">
        <f t="shared" si="20"/>
        <v>162</v>
      </c>
      <c r="R95" s="338">
        <f t="shared" si="20"/>
        <v>144</v>
      </c>
      <c r="S95" s="30">
        <f t="shared" si="20"/>
        <v>2154</v>
      </c>
    </row>
    <row r="96" spans="2:24" ht="18" customHeight="1" thickBot="1" x14ac:dyDescent="0.3">
      <c r="B96" s="852"/>
      <c r="C96" s="846"/>
      <c r="D96" s="824"/>
      <c r="E96" s="798" t="s">
        <v>43</v>
      </c>
      <c r="F96" s="799"/>
      <c r="G96" s="101">
        <f>SUM(G85:G94)-G91</f>
        <v>39077</v>
      </c>
      <c r="H96" s="88">
        <f t="shared" ref="H96:R96" si="21">SUM(H85:H94)-H91</f>
        <v>42990</v>
      </c>
      <c r="I96" s="88">
        <f t="shared" si="21"/>
        <v>20296</v>
      </c>
      <c r="J96" s="88">
        <f t="shared" si="21"/>
        <v>3787</v>
      </c>
      <c r="K96" s="88">
        <f t="shared" si="21"/>
        <v>7658</v>
      </c>
      <c r="L96" s="88">
        <f t="shared" si="21"/>
        <v>19254</v>
      </c>
      <c r="M96" s="88">
        <f t="shared" si="21"/>
        <v>27080</v>
      </c>
      <c r="N96" s="88">
        <f t="shared" si="21"/>
        <v>25016</v>
      </c>
      <c r="O96" s="88">
        <f t="shared" si="21"/>
        <v>30390</v>
      </c>
      <c r="P96" s="88">
        <f t="shared" si="21"/>
        <v>31624</v>
      </c>
      <c r="Q96" s="88">
        <f t="shared" si="21"/>
        <v>29266</v>
      </c>
      <c r="R96" s="89">
        <f t="shared" si="21"/>
        <v>27932</v>
      </c>
      <c r="S96" s="30">
        <f t="shared" si="18"/>
        <v>304370</v>
      </c>
      <c r="U96" s="611"/>
    </row>
    <row r="97" spans="2:21" ht="7.5" customHeight="1" thickBot="1" x14ac:dyDescent="0.3">
      <c r="B97" s="852"/>
      <c r="C97" s="846"/>
      <c r="D97" s="810"/>
      <c r="E97" s="811"/>
      <c r="F97" s="811"/>
      <c r="G97" s="811"/>
      <c r="H97" s="811"/>
      <c r="I97" s="811"/>
      <c r="J97" s="811"/>
      <c r="K97" s="811"/>
      <c r="L97" s="811"/>
      <c r="M97" s="811"/>
      <c r="N97" s="811"/>
      <c r="O97" s="811"/>
      <c r="P97" s="811"/>
      <c r="Q97" s="811"/>
      <c r="R97" s="811"/>
      <c r="S97" s="812"/>
    </row>
    <row r="98" spans="2:21" ht="17.25" hidden="1" customHeight="1" x14ac:dyDescent="0.25">
      <c r="B98" s="852"/>
      <c r="C98" s="846"/>
      <c r="D98" s="821" t="s">
        <v>190</v>
      </c>
      <c r="E98" s="813" t="s">
        <v>157</v>
      </c>
      <c r="F98" s="814"/>
      <c r="G98" s="248">
        <v>0</v>
      </c>
      <c r="H98" s="303">
        <v>0</v>
      </c>
      <c r="I98" s="303">
        <v>0</v>
      </c>
      <c r="J98" s="303">
        <v>0</v>
      </c>
      <c r="K98" s="303">
        <v>0</v>
      </c>
      <c r="L98" s="303">
        <v>0</v>
      </c>
      <c r="M98" s="303">
        <v>0</v>
      </c>
      <c r="N98" s="303">
        <v>0</v>
      </c>
      <c r="O98" s="303">
        <v>0</v>
      </c>
      <c r="P98" s="303">
        <v>0</v>
      </c>
      <c r="Q98" s="303">
        <v>0</v>
      </c>
      <c r="R98" s="248">
        <v>0</v>
      </c>
      <c r="S98" s="82">
        <f>SUM(G98:R98)</f>
        <v>0</v>
      </c>
    </row>
    <row r="99" spans="2:21" ht="18.75" hidden="1" customHeight="1" thickBot="1" x14ac:dyDescent="0.3">
      <c r="B99" s="852"/>
      <c r="C99" s="846"/>
      <c r="D99" s="876"/>
      <c r="E99" s="591" t="s">
        <v>158</v>
      </c>
      <c r="F99" s="591"/>
      <c r="G99" s="303">
        <v>0</v>
      </c>
      <c r="H99" s="303">
        <v>0</v>
      </c>
      <c r="I99" s="303">
        <v>0</v>
      </c>
      <c r="J99" s="303">
        <v>0</v>
      </c>
      <c r="K99" s="303">
        <v>0</v>
      </c>
      <c r="L99" s="303">
        <v>0</v>
      </c>
      <c r="M99" s="303">
        <v>0</v>
      </c>
      <c r="N99" s="303">
        <v>0</v>
      </c>
      <c r="O99" s="303">
        <v>0</v>
      </c>
      <c r="P99" s="303">
        <v>0</v>
      </c>
      <c r="Q99" s="303">
        <v>0</v>
      </c>
      <c r="R99" s="248">
        <v>0</v>
      </c>
      <c r="S99" s="84">
        <f>SUM(G99:R99)</f>
        <v>0</v>
      </c>
    </row>
    <row r="100" spans="2:21" ht="18.75" hidden="1" customHeight="1" thickBot="1" x14ac:dyDescent="0.3">
      <c r="B100" s="852"/>
      <c r="C100" s="846"/>
      <c r="D100" s="876"/>
      <c r="E100" s="826" t="s">
        <v>137</v>
      </c>
      <c r="F100" s="827"/>
      <c r="G100" s="303">
        <v>0</v>
      </c>
      <c r="H100" s="303">
        <v>0</v>
      </c>
      <c r="I100" s="303">
        <v>0</v>
      </c>
      <c r="J100" s="303">
        <v>0</v>
      </c>
      <c r="K100" s="303">
        <v>0</v>
      </c>
      <c r="L100" s="303">
        <v>0</v>
      </c>
      <c r="M100" s="303">
        <v>0</v>
      </c>
      <c r="N100" s="303">
        <v>0</v>
      </c>
      <c r="O100" s="303">
        <v>0</v>
      </c>
      <c r="P100" s="303">
        <v>0</v>
      </c>
      <c r="Q100" s="303">
        <v>0</v>
      </c>
      <c r="R100" s="25">
        <v>0</v>
      </c>
      <c r="S100" s="97">
        <v>0</v>
      </c>
    </row>
    <row r="101" spans="2:21" ht="34.5" hidden="1" customHeight="1" thickBot="1" x14ac:dyDescent="0.3">
      <c r="B101" s="852"/>
      <c r="C101" s="846"/>
      <c r="D101" s="822"/>
      <c r="E101" s="572" t="s">
        <v>135</v>
      </c>
      <c r="F101" s="480" t="s">
        <v>3</v>
      </c>
      <c r="G101" s="303">
        <v>0</v>
      </c>
      <c r="H101" s="303">
        <v>0</v>
      </c>
      <c r="I101" s="303">
        <v>0</v>
      </c>
      <c r="J101" s="303">
        <v>0</v>
      </c>
      <c r="K101" s="303">
        <v>0</v>
      </c>
      <c r="L101" s="303">
        <v>0</v>
      </c>
      <c r="M101" s="303">
        <v>0</v>
      </c>
      <c r="N101" s="303">
        <v>0</v>
      </c>
      <c r="O101" s="303">
        <v>0</v>
      </c>
      <c r="P101" s="303">
        <v>0</v>
      </c>
      <c r="Q101" s="303">
        <v>0</v>
      </c>
      <c r="R101" s="70">
        <v>0</v>
      </c>
      <c r="S101" s="82">
        <f>SUM(G101:R101)</f>
        <v>0</v>
      </c>
    </row>
    <row r="102" spans="2:21" ht="18.75" hidden="1" customHeight="1" thickBot="1" x14ac:dyDescent="0.3">
      <c r="B102" s="852"/>
      <c r="C102" s="846"/>
      <c r="D102" s="824"/>
      <c r="E102" s="798" t="s">
        <v>43</v>
      </c>
      <c r="F102" s="799"/>
      <c r="G102" s="101">
        <f t="shared" ref="G102:R102" si="22">SUM(G98:G101)</f>
        <v>0</v>
      </c>
      <c r="H102" s="88">
        <f t="shared" si="22"/>
        <v>0</v>
      </c>
      <c r="I102" s="88">
        <f t="shared" si="22"/>
        <v>0</v>
      </c>
      <c r="J102" s="88">
        <f t="shared" si="22"/>
        <v>0</v>
      </c>
      <c r="K102" s="88">
        <f t="shared" si="22"/>
        <v>0</v>
      </c>
      <c r="L102" s="88">
        <f t="shared" si="22"/>
        <v>0</v>
      </c>
      <c r="M102" s="88">
        <f t="shared" si="22"/>
        <v>0</v>
      </c>
      <c r="N102" s="88">
        <f t="shared" si="22"/>
        <v>0</v>
      </c>
      <c r="O102" s="88">
        <f t="shared" si="22"/>
        <v>0</v>
      </c>
      <c r="P102" s="88">
        <f t="shared" si="22"/>
        <v>0</v>
      </c>
      <c r="Q102" s="88">
        <f t="shared" si="22"/>
        <v>0</v>
      </c>
      <c r="R102" s="89">
        <f t="shared" si="22"/>
        <v>0</v>
      </c>
      <c r="S102" s="30">
        <f>SUM(G102:R102)</f>
        <v>0</v>
      </c>
      <c r="U102" s="634" t="e">
        <f>S98/S102</f>
        <v>#DIV/0!</v>
      </c>
    </row>
    <row r="103" spans="2:21" ht="6" hidden="1" customHeight="1" thickBot="1" x14ac:dyDescent="0.3">
      <c r="B103" s="852"/>
      <c r="C103" s="846"/>
      <c r="D103" s="810"/>
      <c r="E103" s="811"/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2"/>
    </row>
    <row r="104" spans="2:21" ht="15" customHeight="1" x14ac:dyDescent="0.25">
      <c r="B104" s="852"/>
      <c r="C104" s="846"/>
      <c r="D104" s="818" t="s">
        <v>209</v>
      </c>
      <c r="E104" s="813" t="s">
        <v>157</v>
      </c>
      <c r="F104" s="814"/>
      <c r="G104" s="291">
        <f>6453+11</f>
        <v>6464</v>
      </c>
      <c r="H104" s="291">
        <f>6899+20</f>
        <v>6919</v>
      </c>
      <c r="I104" s="291">
        <f>3565+10</f>
        <v>3575</v>
      </c>
      <c r="J104" s="291">
        <v>495</v>
      </c>
      <c r="K104" s="291">
        <v>1524</v>
      </c>
      <c r="L104" s="291">
        <v>7110</v>
      </c>
      <c r="M104" s="291">
        <v>18958</v>
      </c>
      <c r="N104" s="291">
        <v>16439</v>
      </c>
      <c r="O104" s="291">
        <v>10478</v>
      </c>
      <c r="P104" s="291">
        <v>6863</v>
      </c>
      <c r="Q104" s="291">
        <v>5668</v>
      </c>
      <c r="R104" s="291">
        <v>5320</v>
      </c>
      <c r="S104" s="82">
        <f>SUM(G104:R104)</f>
        <v>89813</v>
      </c>
    </row>
    <row r="105" spans="2:21" ht="15" customHeight="1" thickBot="1" x14ac:dyDescent="0.3">
      <c r="B105" s="852"/>
      <c r="C105" s="846"/>
      <c r="D105" s="819"/>
      <c r="E105" s="832" t="s">
        <v>158</v>
      </c>
      <c r="F105" s="833"/>
      <c r="G105" s="151">
        <f>2049+2</f>
        <v>2051</v>
      </c>
      <c r="H105" s="151">
        <f>2460+4</f>
        <v>2464</v>
      </c>
      <c r="I105" s="151">
        <f>1049+3</f>
        <v>1052</v>
      </c>
      <c r="J105" s="151">
        <v>58</v>
      </c>
      <c r="K105" s="151">
        <v>236</v>
      </c>
      <c r="L105" s="151">
        <v>1395</v>
      </c>
      <c r="M105" s="151">
        <v>3360</v>
      </c>
      <c r="N105" s="151">
        <v>2908</v>
      </c>
      <c r="O105" s="151">
        <v>2521</v>
      </c>
      <c r="P105" s="151">
        <v>1693</v>
      </c>
      <c r="Q105" s="151">
        <v>1145</v>
      </c>
      <c r="R105" s="151">
        <v>1204</v>
      </c>
      <c r="S105" s="87">
        <f t="shared" ref="S105:S123" si="23">SUM(G105:R105)</f>
        <v>20087</v>
      </c>
    </row>
    <row r="106" spans="2:21" ht="15" customHeight="1" thickBot="1" x14ac:dyDescent="0.3">
      <c r="B106" s="852"/>
      <c r="C106" s="846"/>
      <c r="D106" s="889"/>
      <c r="E106" s="803" t="s">
        <v>137</v>
      </c>
      <c r="F106" s="804"/>
      <c r="G106" s="150">
        <v>0</v>
      </c>
      <c r="H106" s="149">
        <v>0</v>
      </c>
      <c r="I106" s="149">
        <v>0</v>
      </c>
      <c r="J106" s="149">
        <v>1</v>
      </c>
      <c r="K106" s="149">
        <v>30</v>
      </c>
      <c r="L106" s="149">
        <v>116</v>
      </c>
      <c r="M106" s="149">
        <v>177</v>
      </c>
      <c r="N106" s="149">
        <v>161</v>
      </c>
      <c r="O106" s="149">
        <v>138</v>
      </c>
      <c r="P106" s="149">
        <v>88</v>
      </c>
      <c r="Q106" s="149">
        <v>52</v>
      </c>
      <c r="R106" s="147">
        <v>25</v>
      </c>
      <c r="S106" s="30">
        <f t="shared" si="23"/>
        <v>788</v>
      </c>
    </row>
    <row r="107" spans="2:21" ht="15" customHeight="1" thickBot="1" x14ac:dyDescent="0.3">
      <c r="B107" s="852"/>
      <c r="C107" s="846"/>
      <c r="D107" s="819"/>
      <c r="E107" s="800" t="s">
        <v>180</v>
      </c>
      <c r="F107" s="801"/>
      <c r="G107" s="257">
        <v>1</v>
      </c>
      <c r="H107" s="517">
        <v>12</v>
      </c>
      <c r="I107" s="517">
        <v>7</v>
      </c>
      <c r="J107" s="517">
        <v>0</v>
      </c>
      <c r="K107" s="517">
        <v>0</v>
      </c>
      <c r="L107" s="517">
        <v>0</v>
      </c>
      <c r="M107" s="517">
        <v>0</v>
      </c>
      <c r="N107" s="517">
        <v>0</v>
      </c>
      <c r="O107" s="517">
        <v>0</v>
      </c>
      <c r="P107" s="517">
        <v>0</v>
      </c>
      <c r="Q107" s="517">
        <v>0</v>
      </c>
      <c r="R107" s="593">
        <v>0</v>
      </c>
      <c r="S107" s="30">
        <f t="shared" si="23"/>
        <v>20</v>
      </c>
    </row>
    <row r="108" spans="2:21" ht="15" customHeight="1" thickBot="1" x14ac:dyDescent="0.3">
      <c r="B108" s="852"/>
      <c r="C108" s="846"/>
      <c r="D108" s="819"/>
      <c r="E108" s="800" t="s">
        <v>179</v>
      </c>
      <c r="F108" s="801"/>
      <c r="G108" s="257">
        <v>594</v>
      </c>
      <c r="H108" s="256">
        <v>629</v>
      </c>
      <c r="I108" s="256">
        <v>354</v>
      </c>
      <c r="J108" s="256">
        <v>147</v>
      </c>
      <c r="K108" s="256">
        <v>350</v>
      </c>
      <c r="L108" s="256">
        <v>711</v>
      </c>
      <c r="M108" s="256">
        <v>1739</v>
      </c>
      <c r="N108" s="256">
        <v>1267</v>
      </c>
      <c r="O108" s="256">
        <v>828</v>
      </c>
      <c r="P108" s="255">
        <v>733</v>
      </c>
      <c r="Q108" s="255">
        <v>667</v>
      </c>
      <c r="R108" s="254">
        <v>630</v>
      </c>
      <c r="S108" s="97">
        <f t="shared" si="23"/>
        <v>8649</v>
      </c>
      <c r="U108" s="634">
        <f>S104/S123</f>
        <v>0.65244048613583039</v>
      </c>
    </row>
    <row r="109" spans="2:21" ht="15" customHeight="1" x14ac:dyDescent="0.25">
      <c r="B109" s="852"/>
      <c r="C109" s="846"/>
      <c r="D109" s="819"/>
      <c r="E109" s="815" t="s">
        <v>134</v>
      </c>
      <c r="F109" s="488" t="s">
        <v>11</v>
      </c>
      <c r="G109" s="158">
        <v>3</v>
      </c>
      <c r="H109" s="146">
        <v>1</v>
      </c>
      <c r="I109" s="146">
        <v>0</v>
      </c>
      <c r="J109" s="146">
        <v>0</v>
      </c>
      <c r="K109" s="146">
        <v>0</v>
      </c>
      <c r="L109" s="146">
        <v>6</v>
      </c>
      <c r="M109" s="146">
        <v>13</v>
      </c>
      <c r="N109" s="146">
        <v>11</v>
      </c>
      <c r="O109" s="146">
        <v>17</v>
      </c>
      <c r="P109" s="146">
        <v>6</v>
      </c>
      <c r="Q109" s="146">
        <v>1</v>
      </c>
      <c r="R109" s="157">
        <v>2</v>
      </c>
      <c r="S109" s="253">
        <f t="shared" si="23"/>
        <v>60</v>
      </c>
    </row>
    <row r="110" spans="2:21" ht="15" customHeight="1" x14ac:dyDescent="0.25">
      <c r="B110" s="852"/>
      <c r="C110" s="846"/>
      <c r="D110" s="819"/>
      <c r="E110" s="816"/>
      <c r="F110" s="481" t="s">
        <v>1</v>
      </c>
      <c r="G110" s="156">
        <v>758</v>
      </c>
      <c r="H110" s="291">
        <v>870</v>
      </c>
      <c r="I110" s="291">
        <v>437</v>
      </c>
      <c r="J110" s="291">
        <v>66</v>
      </c>
      <c r="K110" s="291">
        <v>132</v>
      </c>
      <c r="L110" s="291">
        <v>549</v>
      </c>
      <c r="M110" s="291">
        <v>1360</v>
      </c>
      <c r="N110" s="291">
        <v>1184</v>
      </c>
      <c r="O110" s="291">
        <v>891</v>
      </c>
      <c r="P110" s="291">
        <v>654</v>
      </c>
      <c r="Q110" s="291">
        <v>496</v>
      </c>
      <c r="R110" s="154">
        <v>475</v>
      </c>
      <c r="S110" s="83">
        <f t="shared" si="23"/>
        <v>7872</v>
      </c>
    </row>
    <row r="111" spans="2:21" ht="15" customHeight="1" x14ac:dyDescent="0.25">
      <c r="B111" s="852"/>
      <c r="C111" s="846"/>
      <c r="D111" s="819"/>
      <c r="E111" s="816"/>
      <c r="F111" s="481" t="s">
        <v>2</v>
      </c>
      <c r="G111" s="156">
        <v>437</v>
      </c>
      <c r="H111" s="291">
        <v>403</v>
      </c>
      <c r="I111" s="291">
        <v>275</v>
      </c>
      <c r="J111" s="291">
        <v>29</v>
      </c>
      <c r="K111" s="291">
        <v>103</v>
      </c>
      <c r="L111" s="291">
        <v>519</v>
      </c>
      <c r="M111" s="291">
        <v>1230</v>
      </c>
      <c r="N111" s="291">
        <v>962</v>
      </c>
      <c r="O111" s="291">
        <v>513</v>
      </c>
      <c r="P111" s="291">
        <v>290</v>
      </c>
      <c r="Q111" s="291">
        <v>306</v>
      </c>
      <c r="R111" s="154">
        <v>256</v>
      </c>
      <c r="S111" s="83">
        <f t="shared" si="23"/>
        <v>5323</v>
      </c>
    </row>
    <row r="112" spans="2:21" ht="15" customHeight="1" x14ac:dyDescent="0.25">
      <c r="B112" s="852"/>
      <c r="C112" s="846"/>
      <c r="D112" s="819"/>
      <c r="E112" s="816"/>
      <c r="F112" s="481" t="s">
        <v>3</v>
      </c>
      <c r="G112" s="156">
        <v>1</v>
      </c>
      <c r="H112" s="291">
        <v>3</v>
      </c>
      <c r="I112" s="291">
        <v>1</v>
      </c>
      <c r="J112" s="291">
        <v>0</v>
      </c>
      <c r="K112" s="291">
        <v>3</v>
      </c>
      <c r="L112" s="291">
        <v>7</v>
      </c>
      <c r="M112" s="291">
        <v>13</v>
      </c>
      <c r="N112" s="291">
        <v>14</v>
      </c>
      <c r="O112" s="291">
        <v>7</v>
      </c>
      <c r="P112" s="291">
        <v>5</v>
      </c>
      <c r="Q112" s="291">
        <v>10</v>
      </c>
      <c r="R112" s="154">
        <v>4</v>
      </c>
      <c r="S112" s="83">
        <f t="shared" si="23"/>
        <v>68</v>
      </c>
    </row>
    <row r="113" spans="2:20" ht="15" customHeight="1" x14ac:dyDescent="0.25">
      <c r="B113" s="852"/>
      <c r="C113" s="846"/>
      <c r="D113" s="819"/>
      <c r="E113" s="816"/>
      <c r="F113" s="481" t="s">
        <v>4</v>
      </c>
      <c r="G113" s="156">
        <v>0</v>
      </c>
      <c r="H113" s="291">
        <v>0</v>
      </c>
      <c r="I113" s="291">
        <v>0</v>
      </c>
      <c r="J113" s="291">
        <v>0</v>
      </c>
      <c r="K113" s="291">
        <v>0</v>
      </c>
      <c r="L113" s="291">
        <v>0</v>
      </c>
      <c r="M113" s="291">
        <v>0</v>
      </c>
      <c r="N113" s="291">
        <v>1</v>
      </c>
      <c r="O113" s="291">
        <v>0</v>
      </c>
      <c r="P113" s="291">
        <v>0</v>
      </c>
      <c r="Q113" s="291">
        <v>0</v>
      </c>
      <c r="R113" s="154">
        <v>0</v>
      </c>
      <c r="S113" s="83">
        <f t="shared" si="23"/>
        <v>1</v>
      </c>
    </row>
    <row r="114" spans="2:20" ht="15" customHeight="1" x14ac:dyDescent="0.25">
      <c r="B114" s="852"/>
      <c r="C114" s="846"/>
      <c r="D114" s="819"/>
      <c r="E114" s="816"/>
      <c r="F114" s="481" t="s">
        <v>5</v>
      </c>
      <c r="G114" s="252">
        <v>0</v>
      </c>
      <c r="H114" s="151">
        <v>0</v>
      </c>
      <c r="I114" s="151">
        <v>0</v>
      </c>
      <c r="J114" s="151">
        <v>0</v>
      </c>
      <c r="K114" s="151">
        <v>0</v>
      </c>
      <c r="L114" s="151">
        <v>0</v>
      </c>
      <c r="M114" s="151">
        <v>0</v>
      </c>
      <c r="N114" s="151">
        <v>0</v>
      </c>
      <c r="O114" s="151">
        <v>1</v>
      </c>
      <c r="P114" s="151">
        <v>0</v>
      </c>
      <c r="Q114" s="151">
        <v>0</v>
      </c>
      <c r="R114" s="251">
        <v>0</v>
      </c>
      <c r="S114" s="83">
        <f t="shared" si="23"/>
        <v>1</v>
      </c>
    </row>
    <row r="115" spans="2:20" ht="15" customHeight="1" thickBot="1" x14ac:dyDescent="0.3">
      <c r="B115" s="852"/>
      <c r="C115" s="846"/>
      <c r="D115" s="819"/>
      <c r="E115" s="816"/>
      <c r="F115" s="504" t="s">
        <v>7</v>
      </c>
      <c r="G115" s="252">
        <v>56</v>
      </c>
      <c r="H115" s="151">
        <v>62</v>
      </c>
      <c r="I115" s="151">
        <v>44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>
        <v>0</v>
      </c>
      <c r="P115" s="151">
        <v>0</v>
      </c>
      <c r="Q115" s="151">
        <v>0</v>
      </c>
      <c r="R115" s="251">
        <v>0</v>
      </c>
      <c r="S115" s="97">
        <f t="shared" si="23"/>
        <v>162</v>
      </c>
    </row>
    <row r="116" spans="2:20" ht="15" customHeight="1" thickBot="1" x14ac:dyDescent="0.3">
      <c r="B116" s="852"/>
      <c r="C116" s="846"/>
      <c r="D116" s="819"/>
      <c r="E116" s="817"/>
      <c r="F116" s="511" t="s">
        <v>10</v>
      </c>
      <c r="G116" s="342">
        <f>SUM(G109:G115)</f>
        <v>1255</v>
      </c>
      <c r="H116" s="343">
        <f t="shared" ref="H116:S116" si="24">SUM(H109:H115)</f>
        <v>1339</v>
      </c>
      <c r="I116" s="343">
        <f t="shared" si="24"/>
        <v>757</v>
      </c>
      <c r="J116" s="343">
        <f t="shared" si="24"/>
        <v>95</v>
      </c>
      <c r="K116" s="343">
        <f t="shared" si="24"/>
        <v>238</v>
      </c>
      <c r="L116" s="343">
        <f t="shared" si="24"/>
        <v>1081</v>
      </c>
      <c r="M116" s="343">
        <f t="shared" si="24"/>
        <v>2616</v>
      </c>
      <c r="N116" s="343">
        <f t="shared" si="24"/>
        <v>2172</v>
      </c>
      <c r="O116" s="343">
        <f t="shared" si="24"/>
        <v>1429</v>
      </c>
      <c r="P116" s="343">
        <f t="shared" si="24"/>
        <v>955</v>
      </c>
      <c r="Q116" s="343">
        <f t="shared" si="24"/>
        <v>813</v>
      </c>
      <c r="R116" s="344">
        <f t="shared" si="24"/>
        <v>737</v>
      </c>
      <c r="S116" s="339">
        <f t="shared" si="24"/>
        <v>13487</v>
      </c>
    </row>
    <row r="117" spans="2:20" ht="15" customHeight="1" x14ac:dyDescent="0.25">
      <c r="B117" s="852"/>
      <c r="C117" s="846"/>
      <c r="D117" s="819"/>
      <c r="E117" s="815" t="s">
        <v>135</v>
      </c>
      <c r="F117" s="512" t="s">
        <v>11</v>
      </c>
      <c r="G117" s="296">
        <v>0</v>
      </c>
      <c r="H117" s="155">
        <v>1</v>
      </c>
      <c r="I117" s="155">
        <v>1</v>
      </c>
      <c r="J117" s="155"/>
      <c r="K117" s="155"/>
      <c r="L117" s="155">
        <v>1</v>
      </c>
      <c r="M117" s="155">
        <v>3</v>
      </c>
      <c r="N117" s="155">
        <v>7</v>
      </c>
      <c r="O117" s="155">
        <v>1</v>
      </c>
      <c r="P117" s="155">
        <v>0</v>
      </c>
      <c r="Q117" s="155">
        <v>0</v>
      </c>
      <c r="R117" s="293">
        <v>0</v>
      </c>
      <c r="S117" s="282">
        <f t="shared" si="23"/>
        <v>14</v>
      </c>
    </row>
    <row r="118" spans="2:20" ht="15" customHeight="1" x14ac:dyDescent="0.25">
      <c r="B118" s="852"/>
      <c r="C118" s="846"/>
      <c r="D118" s="819"/>
      <c r="E118" s="816"/>
      <c r="F118" s="513" t="s">
        <v>1</v>
      </c>
      <c r="G118" s="156">
        <v>374</v>
      </c>
      <c r="H118" s="291">
        <v>579</v>
      </c>
      <c r="I118" s="291">
        <v>234</v>
      </c>
      <c r="J118" s="291">
        <v>0</v>
      </c>
      <c r="K118" s="291">
        <v>9</v>
      </c>
      <c r="L118" s="291">
        <v>100</v>
      </c>
      <c r="M118" s="291">
        <v>432</v>
      </c>
      <c r="N118" s="291">
        <v>346</v>
      </c>
      <c r="O118" s="291">
        <v>417</v>
      </c>
      <c r="P118" s="291">
        <v>363</v>
      </c>
      <c r="Q118" s="291">
        <v>460</v>
      </c>
      <c r="R118" s="154">
        <v>461</v>
      </c>
      <c r="S118" s="126">
        <f t="shared" si="23"/>
        <v>3775</v>
      </c>
    </row>
    <row r="119" spans="2:20" ht="15" customHeight="1" x14ac:dyDescent="0.25">
      <c r="B119" s="852"/>
      <c r="C119" s="846"/>
      <c r="D119" s="819"/>
      <c r="E119" s="816"/>
      <c r="F119" s="513" t="s">
        <v>2</v>
      </c>
      <c r="G119" s="156">
        <v>95</v>
      </c>
      <c r="H119" s="291">
        <v>230</v>
      </c>
      <c r="I119" s="291">
        <v>119</v>
      </c>
      <c r="J119" s="291">
        <v>28</v>
      </c>
      <c r="K119" s="291">
        <v>26</v>
      </c>
      <c r="L119" s="291">
        <v>27</v>
      </c>
      <c r="M119" s="291">
        <v>165</v>
      </c>
      <c r="N119" s="291">
        <v>12</v>
      </c>
      <c r="O119" s="291">
        <v>5</v>
      </c>
      <c r="P119" s="291">
        <v>15</v>
      </c>
      <c r="Q119" s="291">
        <v>75</v>
      </c>
      <c r="R119" s="154">
        <v>66</v>
      </c>
      <c r="S119" s="126">
        <f t="shared" si="23"/>
        <v>863</v>
      </c>
    </row>
    <row r="120" spans="2:20" ht="15" customHeight="1" x14ac:dyDescent="0.25">
      <c r="B120" s="852"/>
      <c r="C120" s="846"/>
      <c r="D120" s="819"/>
      <c r="E120" s="816"/>
      <c r="F120" s="513" t="s">
        <v>3</v>
      </c>
      <c r="G120" s="156">
        <v>1</v>
      </c>
      <c r="H120" s="291">
        <v>1</v>
      </c>
      <c r="I120" s="291">
        <f>10+1</f>
        <v>11</v>
      </c>
      <c r="J120" s="291">
        <v>0</v>
      </c>
      <c r="K120" s="291">
        <v>0</v>
      </c>
      <c r="L120" s="291">
        <v>0</v>
      </c>
      <c r="M120" s="291">
        <v>0</v>
      </c>
      <c r="N120" s="291">
        <v>0</v>
      </c>
      <c r="O120" s="291">
        <v>2</v>
      </c>
      <c r="P120" s="291">
        <v>2</v>
      </c>
      <c r="Q120" s="291">
        <v>0</v>
      </c>
      <c r="R120" s="154">
        <v>0</v>
      </c>
      <c r="S120" s="126">
        <f t="shared" si="23"/>
        <v>17</v>
      </c>
    </row>
    <row r="121" spans="2:20" ht="15" customHeight="1" thickBot="1" x14ac:dyDescent="0.3">
      <c r="B121" s="852"/>
      <c r="C121" s="846"/>
      <c r="D121" s="819"/>
      <c r="E121" s="816"/>
      <c r="F121" s="514" t="s">
        <v>7</v>
      </c>
      <c r="G121" s="153">
        <v>54</v>
      </c>
      <c r="H121" s="145">
        <v>52</v>
      </c>
      <c r="I121" s="145">
        <v>38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5">
        <v>0</v>
      </c>
      <c r="R121" s="152">
        <v>0</v>
      </c>
      <c r="S121" s="125">
        <f t="shared" si="23"/>
        <v>144</v>
      </c>
    </row>
    <row r="122" spans="2:20" ht="15" customHeight="1" thickBot="1" x14ac:dyDescent="0.3">
      <c r="B122" s="852"/>
      <c r="C122" s="846"/>
      <c r="D122" s="819"/>
      <c r="E122" s="817"/>
      <c r="F122" s="482" t="s">
        <v>10</v>
      </c>
      <c r="G122" s="346">
        <f>SUM(G117:G121)</f>
        <v>524</v>
      </c>
      <c r="H122" s="343">
        <f t="shared" ref="H122:S122" si="25">SUM(H117:H121)</f>
        <v>863</v>
      </c>
      <c r="I122" s="343">
        <f t="shared" si="25"/>
        <v>403</v>
      </c>
      <c r="J122" s="343">
        <f t="shared" si="25"/>
        <v>28</v>
      </c>
      <c r="K122" s="343">
        <f t="shared" si="25"/>
        <v>35</v>
      </c>
      <c r="L122" s="343">
        <f t="shared" si="25"/>
        <v>128</v>
      </c>
      <c r="M122" s="343">
        <f t="shared" si="25"/>
        <v>600</v>
      </c>
      <c r="N122" s="343">
        <f t="shared" si="25"/>
        <v>365</v>
      </c>
      <c r="O122" s="343">
        <f t="shared" si="25"/>
        <v>425</v>
      </c>
      <c r="P122" s="343">
        <f t="shared" si="25"/>
        <v>380</v>
      </c>
      <c r="Q122" s="343">
        <f t="shared" si="25"/>
        <v>535</v>
      </c>
      <c r="R122" s="344">
        <f t="shared" si="25"/>
        <v>527</v>
      </c>
      <c r="S122" s="340">
        <f t="shared" si="25"/>
        <v>4813</v>
      </c>
    </row>
    <row r="123" spans="2:20" ht="15.75" customHeight="1" thickBot="1" x14ac:dyDescent="0.3">
      <c r="B123" s="852"/>
      <c r="C123" s="846"/>
      <c r="D123" s="820"/>
      <c r="E123" s="798" t="s">
        <v>43</v>
      </c>
      <c r="F123" s="799"/>
      <c r="G123" s="101">
        <f t="shared" ref="G123:R123" si="26">SUM(G104:G121)-G116</f>
        <v>10889</v>
      </c>
      <c r="H123" s="88">
        <f t="shared" si="26"/>
        <v>12226</v>
      </c>
      <c r="I123" s="88">
        <f t="shared" si="26"/>
        <v>6148</v>
      </c>
      <c r="J123" s="88">
        <f t="shared" si="26"/>
        <v>824</v>
      </c>
      <c r="K123" s="88">
        <f t="shared" si="26"/>
        <v>2413</v>
      </c>
      <c r="L123" s="88">
        <f t="shared" si="26"/>
        <v>10541</v>
      </c>
      <c r="M123" s="88">
        <f t="shared" si="26"/>
        <v>27450</v>
      </c>
      <c r="N123" s="88">
        <f t="shared" si="26"/>
        <v>23312</v>
      </c>
      <c r="O123" s="88">
        <f t="shared" si="26"/>
        <v>15819</v>
      </c>
      <c r="P123" s="88">
        <f t="shared" si="26"/>
        <v>10712</v>
      </c>
      <c r="Q123" s="88">
        <f t="shared" si="26"/>
        <v>8880</v>
      </c>
      <c r="R123" s="89">
        <f t="shared" si="26"/>
        <v>8443</v>
      </c>
      <c r="S123" s="30">
        <f t="shared" si="23"/>
        <v>137657</v>
      </c>
    </row>
    <row r="124" spans="2:20" ht="7.5" customHeight="1" thickBot="1" x14ac:dyDescent="0.3">
      <c r="B124" s="852"/>
      <c r="C124" s="846"/>
      <c r="D124" s="810"/>
      <c r="E124" s="811"/>
      <c r="F124" s="811"/>
      <c r="G124" s="811"/>
      <c r="H124" s="811"/>
      <c r="I124" s="811"/>
      <c r="J124" s="811"/>
      <c r="K124" s="811"/>
      <c r="L124" s="811"/>
      <c r="M124" s="811"/>
      <c r="N124" s="811"/>
      <c r="O124" s="811"/>
      <c r="P124" s="811"/>
      <c r="Q124" s="811"/>
      <c r="R124" s="811"/>
      <c r="S124" s="812"/>
    </row>
    <row r="125" spans="2:20" ht="15.75" customHeight="1" x14ac:dyDescent="0.25">
      <c r="B125" s="852"/>
      <c r="C125" s="846"/>
      <c r="D125" s="821" t="s">
        <v>210</v>
      </c>
      <c r="E125" s="813" t="s">
        <v>157</v>
      </c>
      <c r="F125" s="814"/>
      <c r="G125" s="291">
        <v>11535</v>
      </c>
      <c r="H125" s="291">
        <v>12174</v>
      </c>
      <c r="I125" s="291">
        <v>6633</v>
      </c>
      <c r="J125" s="291">
        <v>770</v>
      </c>
      <c r="K125" s="291">
        <v>2147</v>
      </c>
      <c r="L125" s="291">
        <v>6371</v>
      </c>
      <c r="M125" s="291">
        <v>10648</v>
      </c>
      <c r="N125" s="291">
        <v>9664</v>
      </c>
      <c r="O125" s="291">
        <v>10639</v>
      </c>
      <c r="P125" s="291">
        <v>9198</v>
      </c>
      <c r="Q125" s="291">
        <v>8144</v>
      </c>
      <c r="R125" s="291">
        <v>9205</v>
      </c>
      <c r="S125" s="82">
        <f>SUM(G125:R125)</f>
        <v>97128</v>
      </c>
    </row>
    <row r="126" spans="2:20" ht="15" customHeight="1" thickBot="1" x14ac:dyDescent="0.3">
      <c r="B126" s="852"/>
      <c r="C126" s="846"/>
      <c r="D126" s="822"/>
      <c r="E126" s="796" t="s">
        <v>158</v>
      </c>
      <c r="F126" s="875"/>
      <c r="G126" s="252">
        <v>2780</v>
      </c>
      <c r="H126" s="151">
        <v>2978</v>
      </c>
      <c r="I126" s="151">
        <v>1375</v>
      </c>
      <c r="J126" s="151">
        <v>97</v>
      </c>
      <c r="K126" s="151">
        <v>327</v>
      </c>
      <c r="L126" s="151">
        <v>995</v>
      </c>
      <c r="M126" s="151">
        <v>1387</v>
      </c>
      <c r="N126" s="151">
        <v>1001</v>
      </c>
      <c r="O126" s="151">
        <v>1229</v>
      </c>
      <c r="P126" s="151">
        <v>1319</v>
      </c>
      <c r="Q126" s="151">
        <v>1198</v>
      </c>
      <c r="R126" s="520">
        <v>1141</v>
      </c>
      <c r="S126" s="87">
        <f t="shared" ref="S126:S141" si="27">SUM(G126:R126)</f>
        <v>15827</v>
      </c>
    </row>
    <row r="127" spans="2:20" ht="15" customHeight="1" thickBot="1" x14ac:dyDescent="0.3">
      <c r="B127" s="852"/>
      <c r="C127" s="846"/>
      <c r="D127" s="822"/>
      <c r="E127" s="800" t="s">
        <v>137</v>
      </c>
      <c r="F127" s="801"/>
      <c r="G127" s="150">
        <v>0</v>
      </c>
      <c r="H127" s="149">
        <v>0</v>
      </c>
      <c r="I127" s="149">
        <v>0</v>
      </c>
      <c r="J127" s="149">
        <v>512</v>
      </c>
      <c r="K127" s="149">
        <v>934</v>
      </c>
      <c r="L127" s="149">
        <v>947</v>
      </c>
      <c r="M127" s="149">
        <v>862</v>
      </c>
      <c r="N127" s="149">
        <v>754</v>
      </c>
      <c r="O127" s="149">
        <v>792</v>
      </c>
      <c r="P127" s="149">
        <v>927</v>
      </c>
      <c r="Q127" s="149">
        <v>996</v>
      </c>
      <c r="R127" s="147">
        <v>977</v>
      </c>
      <c r="S127" s="30">
        <f t="shared" si="27"/>
        <v>7701</v>
      </c>
      <c r="T127" s="660"/>
    </row>
    <row r="128" spans="2:20" ht="15" customHeight="1" thickBot="1" x14ac:dyDescent="0.3">
      <c r="B128" s="852"/>
      <c r="C128" s="846"/>
      <c r="D128" s="822"/>
      <c r="E128" s="800" t="s">
        <v>180</v>
      </c>
      <c r="F128" s="801"/>
      <c r="G128" s="257">
        <v>8385</v>
      </c>
      <c r="H128" s="256">
        <v>8342</v>
      </c>
      <c r="I128" s="256">
        <v>4805</v>
      </c>
      <c r="J128" s="256">
        <v>830</v>
      </c>
      <c r="K128" s="256">
        <v>2030</v>
      </c>
      <c r="L128" s="256">
        <v>2782</v>
      </c>
      <c r="M128" s="256">
        <v>4491</v>
      </c>
      <c r="N128" s="256">
        <v>3166</v>
      </c>
      <c r="O128" s="256">
        <v>5913</v>
      </c>
      <c r="P128" s="256">
        <v>8061</v>
      </c>
      <c r="Q128" s="256">
        <v>8212</v>
      </c>
      <c r="R128" s="254">
        <v>6565</v>
      </c>
      <c r="S128" s="30">
        <f t="shared" si="27"/>
        <v>63582</v>
      </c>
    </row>
    <row r="129" spans="2:21" ht="15" customHeight="1" thickBot="1" x14ac:dyDescent="0.3">
      <c r="B129" s="852"/>
      <c r="C129" s="846"/>
      <c r="D129" s="822"/>
      <c r="E129" s="800" t="s">
        <v>179</v>
      </c>
      <c r="F129" s="801"/>
      <c r="G129" s="150">
        <v>0</v>
      </c>
      <c r="H129" s="149">
        <v>0</v>
      </c>
      <c r="I129" s="149">
        <v>0</v>
      </c>
      <c r="J129" s="149">
        <v>0</v>
      </c>
      <c r="K129" s="149">
        <v>0</v>
      </c>
      <c r="L129" s="149">
        <v>0</v>
      </c>
      <c r="M129" s="149">
        <v>0</v>
      </c>
      <c r="N129" s="149">
        <v>0</v>
      </c>
      <c r="O129" s="149">
        <v>0</v>
      </c>
      <c r="P129" s="149">
        <v>0</v>
      </c>
      <c r="Q129" s="149">
        <v>2</v>
      </c>
      <c r="R129" s="348">
        <v>3</v>
      </c>
      <c r="S129" s="30">
        <f t="shared" si="27"/>
        <v>5</v>
      </c>
    </row>
    <row r="130" spans="2:21" ht="15" customHeight="1" x14ac:dyDescent="0.25">
      <c r="B130" s="852"/>
      <c r="C130" s="846"/>
      <c r="D130" s="822"/>
      <c r="E130" s="815" t="s">
        <v>134</v>
      </c>
      <c r="F130" s="488" t="s">
        <v>11</v>
      </c>
      <c r="G130" s="155">
        <v>0</v>
      </c>
      <c r="H130" s="155">
        <v>2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1</v>
      </c>
      <c r="O130" s="155">
        <v>0</v>
      </c>
      <c r="P130" s="155">
        <v>0</v>
      </c>
      <c r="Q130" s="155">
        <v>2</v>
      </c>
      <c r="R130" s="155">
        <v>0</v>
      </c>
      <c r="S130" s="92">
        <f t="shared" si="27"/>
        <v>5</v>
      </c>
      <c r="U130" s="634">
        <f>S125/S143</f>
        <v>0.38577147941026946</v>
      </c>
    </row>
    <row r="131" spans="2:21" ht="15" customHeight="1" x14ac:dyDescent="0.25">
      <c r="B131" s="852"/>
      <c r="C131" s="846"/>
      <c r="D131" s="822"/>
      <c r="E131" s="816"/>
      <c r="F131" s="481" t="s">
        <v>1</v>
      </c>
      <c r="G131" s="291">
        <v>7</v>
      </c>
      <c r="H131" s="291">
        <v>4</v>
      </c>
      <c r="I131" s="291">
        <v>0</v>
      </c>
      <c r="J131" s="291">
        <v>0</v>
      </c>
      <c r="K131" s="291">
        <v>0</v>
      </c>
      <c r="L131" s="291">
        <v>0</v>
      </c>
      <c r="M131" s="291">
        <v>0</v>
      </c>
      <c r="N131" s="291">
        <v>1</v>
      </c>
      <c r="O131" s="291">
        <v>1</v>
      </c>
      <c r="P131" s="291">
        <v>2</v>
      </c>
      <c r="Q131" s="291">
        <v>2</v>
      </c>
      <c r="R131" s="291">
        <v>4</v>
      </c>
      <c r="S131" s="83">
        <f t="shared" si="27"/>
        <v>21</v>
      </c>
    </row>
    <row r="132" spans="2:21" ht="15" customHeight="1" x14ac:dyDescent="0.25">
      <c r="B132" s="852"/>
      <c r="C132" s="846"/>
      <c r="D132" s="822"/>
      <c r="E132" s="816"/>
      <c r="F132" s="481" t="s">
        <v>2</v>
      </c>
      <c r="G132" s="291">
        <v>0</v>
      </c>
      <c r="H132" s="291">
        <v>4</v>
      </c>
      <c r="I132" s="291">
        <v>4</v>
      </c>
      <c r="J132" s="291">
        <v>0</v>
      </c>
      <c r="K132" s="291">
        <v>0</v>
      </c>
      <c r="L132" s="291">
        <v>1</v>
      </c>
      <c r="M132" s="291">
        <v>2</v>
      </c>
      <c r="N132" s="291">
        <v>0</v>
      </c>
      <c r="O132" s="291">
        <v>0</v>
      </c>
      <c r="P132" s="291">
        <v>1</v>
      </c>
      <c r="Q132" s="291">
        <v>0</v>
      </c>
      <c r="R132" s="291">
        <v>1</v>
      </c>
      <c r="S132" s="83">
        <f t="shared" si="27"/>
        <v>13</v>
      </c>
    </row>
    <row r="133" spans="2:21" ht="15" customHeight="1" x14ac:dyDescent="0.25">
      <c r="B133" s="852"/>
      <c r="C133" s="846"/>
      <c r="D133" s="822"/>
      <c r="E133" s="816"/>
      <c r="F133" s="481" t="s">
        <v>3</v>
      </c>
      <c r="G133" s="291">
        <v>5063</v>
      </c>
      <c r="H133" s="291">
        <v>5855</v>
      </c>
      <c r="I133" s="291">
        <v>3308</v>
      </c>
      <c r="J133" s="291">
        <v>554</v>
      </c>
      <c r="K133" s="291">
        <v>950</v>
      </c>
      <c r="L133" s="291">
        <v>1617</v>
      </c>
      <c r="M133" s="291">
        <v>2170</v>
      </c>
      <c r="N133" s="291">
        <v>1446</v>
      </c>
      <c r="O133" s="291">
        <v>2555</v>
      </c>
      <c r="P133" s="291">
        <v>3134</v>
      </c>
      <c r="Q133" s="291">
        <v>3265</v>
      </c>
      <c r="R133" s="291">
        <v>2491</v>
      </c>
      <c r="S133" s="83">
        <f t="shared" si="27"/>
        <v>32408</v>
      </c>
    </row>
    <row r="134" spans="2:21" ht="15" customHeight="1" x14ac:dyDescent="0.25">
      <c r="B134" s="852"/>
      <c r="C134" s="846"/>
      <c r="D134" s="822"/>
      <c r="E134" s="816"/>
      <c r="F134" s="504" t="s">
        <v>6</v>
      </c>
      <c r="G134" s="151">
        <v>0</v>
      </c>
      <c r="H134" s="151">
        <v>3</v>
      </c>
      <c r="I134" s="151">
        <v>2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51">
        <v>0</v>
      </c>
      <c r="Q134" s="151">
        <v>0</v>
      </c>
      <c r="R134" s="151">
        <v>0</v>
      </c>
      <c r="S134" s="83">
        <f t="shared" si="27"/>
        <v>5</v>
      </c>
    </row>
    <row r="135" spans="2:21" ht="15" customHeight="1" thickBot="1" x14ac:dyDescent="0.3">
      <c r="B135" s="852"/>
      <c r="C135" s="846"/>
      <c r="D135" s="822"/>
      <c r="E135" s="816"/>
      <c r="F135" s="504" t="s">
        <v>9</v>
      </c>
      <c r="G135" s="151">
        <v>5</v>
      </c>
      <c r="H135" s="151">
        <v>14</v>
      </c>
      <c r="I135" s="151">
        <v>15</v>
      </c>
      <c r="J135" s="151">
        <v>7</v>
      </c>
      <c r="K135" s="151">
        <v>14</v>
      </c>
      <c r="L135" s="151">
        <v>0</v>
      </c>
      <c r="M135" s="151">
        <v>2</v>
      </c>
      <c r="N135" s="151">
        <v>10</v>
      </c>
      <c r="O135" s="151">
        <v>3</v>
      </c>
      <c r="P135" s="151">
        <v>4</v>
      </c>
      <c r="Q135" s="151">
        <v>4</v>
      </c>
      <c r="R135" s="151">
        <v>3</v>
      </c>
      <c r="S135" s="97">
        <f t="shared" si="27"/>
        <v>81</v>
      </c>
    </row>
    <row r="136" spans="2:21" ht="15" customHeight="1" thickBot="1" x14ac:dyDescent="0.3">
      <c r="B136" s="852"/>
      <c r="C136" s="846"/>
      <c r="D136" s="822"/>
      <c r="E136" s="817"/>
      <c r="F136" s="482" t="s">
        <v>10</v>
      </c>
      <c r="G136" s="346">
        <f>SUM(G130:G135)</f>
        <v>5075</v>
      </c>
      <c r="H136" s="343">
        <f t="shared" ref="H136:S136" si="28">SUM(H130:H135)</f>
        <v>5882</v>
      </c>
      <c r="I136" s="343">
        <f t="shared" si="28"/>
        <v>3329</v>
      </c>
      <c r="J136" s="343">
        <f t="shared" si="28"/>
        <v>561</v>
      </c>
      <c r="K136" s="343">
        <f t="shared" si="28"/>
        <v>964</v>
      </c>
      <c r="L136" s="343">
        <f t="shared" si="28"/>
        <v>1618</v>
      </c>
      <c r="M136" s="343">
        <f t="shared" si="28"/>
        <v>2174</v>
      </c>
      <c r="N136" s="343">
        <f t="shared" si="28"/>
        <v>1458</v>
      </c>
      <c r="O136" s="343">
        <f t="shared" si="28"/>
        <v>2559</v>
      </c>
      <c r="P136" s="343">
        <f t="shared" si="28"/>
        <v>3141</v>
      </c>
      <c r="Q136" s="343">
        <f t="shared" si="28"/>
        <v>3273</v>
      </c>
      <c r="R136" s="347">
        <f t="shared" si="28"/>
        <v>2499</v>
      </c>
      <c r="S136" s="30">
        <f t="shared" si="28"/>
        <v>32533</v>
      </c>
    </row>
    <row r="137" spans="2:21" ht="15" customHeight="1" x14ac:dyDescent="0.25">
      <c r="B137" s="852"/>
      <c r="C137" s="846"/>
      <c r="D137" s="822"/>
      <c r="E137" s="807" t="s">
        <v>135</v>
      </c>
      <c r="F137" s="515" t="s">
        <v>11</v>
      </c>
      <c r="G137" s="158">
        <v>1</v>
      </c>
      <c r="H137" s="146">
        <v>0</v>
      </c>
      <c r="I137" s="146">
        <v>0</v>
      </c>
      <c r="J137" s="146">
        <v>0</v>
      </c>
      <c r="K137" s="146">
        <v>0</v>
      </c>
      <c r="L137" s="146">
        <v>0</v>
      </c>
      <c r="M137" s="146">
        <v>1</v>
      </c>
      <c r="N137" s="146">
        <v>0</v>
      </c>
      <c r="O137" s="146">
        <v>0</v>
      </c>
      <c r="P137" s="146">
        <v>1</v>
      </c>
      <c r="Q137" s="146">
        <v>1</v>
      </c>
      <c r="R137" s="157">
        <v>0</v>
      </c>
      <c r="S137" s="260">
        <f t="shared" si="27"/>
        <v>4</v>
      </c>
    </row>
    <row r="138" spans="2:21" ht="15" customHeight="1" x14ac:dyDescent="0.25">
      <c r="B138" s="852"/>
      <c r="C138" s="846"/>
      <c r="D138" s="822"/>
      <c r="E138" s="808"/>
      <c r="F138" s="485" t="s">
        <v>1</v>
      </c>
      <c r="G138" s="156">
        <v>3</v>
      </c>
      <c r="H138" s="291">
        <v>3</v>
      </c>
      <c r="I138" s="291">
        <v>1</v>
      </c>
      <c r="J138" s="291">
        <v>0</v>
      </c>
      <c r="K138" s="291">
        <v>0</v>
      </c>
      <c r="L138" s="291">
        <v>0</v>
      </c>
      <c r="M138" s="291">
        <v>4</v>
      </c>
      <c r="N138" s="291">
        <v>0</v>
      </c>
      <c r="O138" s="291">
        <v>4</v>
      </c>
      <c r="P138" s="291">
        <v>3</v>
      </c>
      <c r="Q138" s="291">
        <v>1</v>
      </c>
      <c r="R138" s="154">
        <v>1</v>
      </c>
      <c r="S138" s="126">
        <f t="shared" si="27"/>
        <v>20</v>
      </c>
    </row>
    <row r="139" spans="2:21" ht="15" customHeight="1" x14ac:dyDescent="0.25">
      <c r="B139" s="852"/>
      <c r="C139" s="846"/>
      <c r="D139" s="822"/>
      <c r="E139" s="808"/>
      <c r="F139" s="485" t="s">
        <v>2</v>
      </c>
      <c r="G139" s="156">
        <v>4</v>
      </c>
      <c r="H139" s="291">
        <v>5</v>
      </c>
      <c r="I139" s="291">
        <v>2</v>
      </c>
      <c r="J139" s="291">
        <v>0</v>
      </c>
      <c r="K139" s="291">
        <v>0</v>
      </c>
      <c r="L139" s="291">
        <v>0</v>
      </c>
      <c r="M139" s="291">
        <v>0</v>
      </c>
      <c r="N139" s="291">
        <v>0</v>
      </c>
      <c r="O139" s="291">
        <v>1</v>
      </c>
      <c r="P139" s="291">
        <v>0</v>
      </c>
      <c r="Q139" s="291">
        <v>0</v>
      </c>
      <c r="R139" s="154">
        <v>0</v>
      </c>
      <c r="S139" s="126">
        <f t="shared" si="27"/>
        <v>12</v>
      </c>
    </row>
    <row r="140" spans="2:21" ht="15" customHeight="1" x14ac:dyDescent="0.25">
      <c r="B140" s="852"/>
      <c r="C140" s="846"/>
      <c r="D140" s="822"/>
      <c r="E140" s="808"/>
      <c r="F140" s="485" t="s">
        <v>3</v>
      </c>
      <c r="G140" s="156">
        <v>5615</v>
      </c>
      <c r="H140" s="291">
        <v>11513</v>
      </c>
      <c r="I140" s="291">
        <v>4633</v>
      </c>
      <c r="J140" s="291">
        <v>41</v>
      </c>
      <c r="K140" s="291">
        <v>145</v>
      </c>
      <c r="L140" s="291">
        <v>372</v>
      </c>
      <c r="M140" s="291">
        <v>544</v>
      </c>
      <c r="N140" s="291">
        <v>358</v>
      </c>
      <c r="O140" s="291">
        <v>1883</v>
      </c>
      <c r="P140" s="291">
        <v>3537</v>
      </c>
      <c r="Q140" s="291">
        <v>3808</v>
      </c>
      <c r="R140" s="154">
        <v>2507</v>
      </c>
      <c r="S140" s="126">
        <f t="shared" si="27"/>
        <v>34956</v>
      </c>
    </row>
    <row r="141" spans="2:21" ht="15" customHeight="1" thickBot="1" x14ac:dyDescent="0.3">
      <c r="B141" s="852"/>
      <c r="C141" s="846"/>
      <c r="D141" s="823"/>
      <c r="E141" s="808"/>
      <c r="F141" s="487" t="s">
        <v>9</v>
      </c>
      <c r="G141" s="153"/>
      <c r="H141" s="145">
        <v>7</v>
      </c>
      <c r="I141" s="145">
        <v>1</v>
      </c>
      <c r="J141" s="145"/>
      <c r="K141" s="145"/>
      <c r="L141" s="145"/>
      <c r="M141" s="145"/>
      <c r="N141" s="145"/>
      <c r="O141" s="145"/>
      <c r="P141" s="145"/>
      <c r="Q141" s="145"/>
      <c r="R141" s="152">
        <v>0</v>
      </c>
      <c r="S141" s="125">
        <f t="shared" si="27"/>
        <v>8</v>
      </c>
    </row>
    <row r="142" spans="2:21" ht="15" customHeight="1" thickBot="1" x14ac:dyDescent="0.3">
      <c r="B142" s="852"/>
      <c r="C142" s="846"/>
      <c r="D142" s="823"/>
      <c r="E142" s="809"/>
      <c r="F142" s="482" t="s">
        <v>10</v>
      </c>
      <c r="G142" s="346">
        <f t="shared" ref="G142:S142" si="29">SUM(G137:G141)</f>
        <v>5623</v>
      </c>
      <c r="H142" s="343">
        <f t="shared" si="29"/>
        <v>11528</v>
      </c>
      <c r="I142" s="343">
        <f t="shared" si="29"/>
        <v>4637</v>
      </c>
      <c r="J142" s="343">
        <f t="shared" si="29"/>
        <v>41</v>
      </c>
      <c r="K142" s="343">
        <f t="shared" si="29"/>
        <v>145</v>
      </c>
      <c r="L142" s="343">
        <f t="shared" si="29"/>
        <v>372</v>
      </c>
      <c r="M142" s="343">
        <f t="shared" si="29"/>
        <v>549</v>
      </c>
      <c r="N142" s="343">
        <f t="shared" si="29"/>
        <v>358</v>
      </c>
      <c r="O142" s="343">
        <f t="shared" si="29"/>
        <v>1888</v>
      </c>
      <c r="P142" s="343">
        <f t="shared" si="29"/>
        <v>3541</v>
      </c>
      <c r="Q142" s="343">
        <f t="shared" si="29"/>
        <v>3810</v>
      </c>
      <c r="R142" s="347">
        <f t="shared" si="29"/>
        <v>2508</v>
      </c>
      <c r="S142" s="30">
        <f t="shared" si="29"/>
        <v>35000</v>
      </c>
    </row>
    <row r="143" spans="2:21" ht="15.75" customHeight="1" thickBot="1" x14ac:dyDescent="0.3">
      <c r="B143" s="852"/>
      <c r="C143" s="846"/>
      <c r="D143" s="824"/>
      <c r="E143" s="798" t="s">
        <v>43</v>
      </c>
      <c r="F143" s="799"/>
      <c r="G143" s="261">
        <f t="shared" ref="G143:R143" si="30">SUM(G125:G141)-G136</f>
        <v>33398</v>
      </c>
      <c r="H143" s="250">
        <f t="shared" si="30"/>
        <v>40904</v>
      </c>
      <c r="I143" s="250">
        <f t="shared" si="30"/>
        <v>20779</v>
      </c>
      <c r="J143" s="250">
        <f t="shared" si="30"/>
        <v>2811</v>
      </c>
      <c r="K143" s="250">
        <f t="shared" si="30"/>
        <v>6547</v>
      </c>
      <c r="L143" s="250">
        <f t="shared" si="30"/>
        <v>13085</v>
      </c>
      <c r="M143" s="250">
        <f t="shared" si="30"/>
        <v>20111</v>
      </c>
      <c r="N143" s="250">
        <f t="shared" si="30"/>
        <v>16401</v>
      </c>
      <c r="O143" s="250">
        <f t="shared" si="30"/>
        <v>23020</v>
      </c>
      <c r="P143" s="250">
        <f t="shared" si="30"/>
        <v>26187</v>
      </c>
      <c r="Q143" s="250">
        <f t="shared" si="30"/>
        <v>25635</v>
      </c>
      <c r="R143" s="249">
        <f t="shared" si="30"/>
        <v>22898</v>
      </c>
      <c r="S143" s="30">
        <f>SUM(G143:R143)</f>
        <v>251776</v>
      </c>
    </row>
    <row r="144" spans="2:21" ht="7.5" customHeight="1" thickBot="1" x14ac:dyDescent="0.3">
      <c r="B144" s="852"/>
      <c r="C144" s="846"/>
      <c r="D144" s="810"/>
      <c r="E144" s="811"/>
      <c r="F144" s="811"/>
      <c r="G144" s="811"/>
      <c r="H144" s="811"/>
      <c r="I144" s="811"/>
      <c r="J144" s="811"/>
      <c r="K144" s="811"/>
      <c r="L144" s="811"/>
      <c r="M144" s="811"/>
      <c r="N144" s="811"/>
      <c r="O144" s="811"/>
      <c r="P144" s="811"/>
      <c r="Q144" s="811"/>
      <c r="R144" s="811"/>
      <c r="S144" s="812"/>
    </row>
    <row r="145" spans="2:21" ht="18.75" customHeight="1" x14ac:dyDescent="0.25">
      <c r="B145" s="852"/>
      <c r="C145" s="846"/>
      <c r="D145" s="821" t="s">
        <v>211</v>
      </c>
      <c r="E145" s="813" t="s">
        <v>157</v>
      </c>
      <c r="F145" s="814"/>
      <c r="G145" s="146">
        <v>76</v>
      </c>
      <c r="H145" s="146">
        <v>92</v>
      </c>
      <c r="I145" s="146">
        <v>69</v>
      </c>
      <c r="J145" s="146">
        <v>21</v>
      </c>
      <c r="K145" s="146">
        <v>37</v>
      </c>
      <c r="L145" s="146">
        <v>46</v>
      </c>
      <c r="M145" s="146">
        <v>63</v>
      </c>
      <c r="N145" s="146">
        <v>25</v>
      </c>
      <c r="O145" s="146">
        <v>72</v>
      </c>
      <c r="P145" s="146">
        <v>66</v>
      </c>
      <c r="Q145" s="146">
        <v>99</v>
      </c>
      <c r="R145" s="146">
        <v>44</v>
      </c>
      <c r="S145" s="82">
        <f>SUM(G145:R145)</f>
        <v>710</v>
      </c>
    </row>
    <row r="146" spans="2:21" ht="21" customHeight="1" thickBot="1" x14ac:dyDescent="0.3">
      <c r="B146" s="852"/>
      <c r="C146" s="846"/>
      <c r="D146" s="822"/>
      <c r="E146" s="796" t="s">
        <v>158</v>
      </c>
      <c r="F146" s="797"/>
      <c r="G146" s="153">
        <v>6</v>
      </c>
      <c r="H146" s="145">
        <v>9</v>
      </c>
      <c r="I146" s="145">
        <v>4</v>
      </c>
      <c r="J146" s="145">
        <v>2</v>
      </c>
      <c r="K146" s="145">
        <v>0</v>
      </c>
      <c r="L146" s="145">
        <v>3</v>
      </c>
      <c r="M146" s="145">
        <v>11</v>
      </c>
      <c r="N146" s="145">
        <v>2</v>
      </c>
      <c r="O146" s="145">
        <v>6</v>
      </c>
      <c r="P146" s="145">
        <v>2</v>
      </c>
      <c r="Q146" s="145">
        <v>6</v>
      </c>
      <c r="R146" s="271">
        <v>4</v>
      </c>
      <c r="S146" s="84">
        <f t="shared" ref="S146:S151" si="31">SUM(G146:R146)</f>
        <v>55</v>
      </c>
    </row>
    <row r="147" spans="2:21" ht="21" customHeight="1" thickBot="1" x14ac:dyDescent="0.3">
      <c r="B147" s="852"/>
      <c r="C147" s="846"/>
      <c r="D147" s="822"/>
      <c r="E147" s="800" t="s">
        <v>137</v>
      </c>
      <c r="F147" s="801"/>
      <c r="G147" s="150">
        <v>0</v>
      </c>
      <c r="H147" s="149">
        <v>0</v>
      </c>
      <c r="I147" s="149">
        <v>0</v>
      </c>
      <c r="J147" s="149">
        <v>0</v>
      </c>
      <c r="K147" s="149">
        <v>0</v>
      </c>
      <c r="L147" s="149">
        <v>0</v>
      </c>
      <c r="M147" s="149">
        <v>0</v>
      </c>
      <c r="N147" s="149">
        <v>0</v>
      </c>
      <c r="O147" s="149">
        <v>0</v>
      </c>
      <c r="P147" s="149">
        <v>0</v>
      </c>
      <c r="Q147" s="149">
        <v>0</v>
      </c>
      <c r="R147" s="147">
        <v>0</v>
      </c>
      <c r="S147" s="253">
        <f t="shared" si="31"/>
        <v>0</v>
      </c>
      <c r="U147" s="634">
        <f>S145/S151</f>
        <v>0.68072866730584847</v>
      </c>
    </row>
    <row r="148" spans="2:21" ht="18.75" customHeight="1" thickBot="1" x14ac:dyDescent="0.3">
      <c r="B148" s="852"/>
      <c r="C148" s="846"/>
      <c r="D148" s="822"/>
      <c r="E148" s="800" t="s">
        <v>180</v>
      </c>
      <c r="F148" s="801"/>
      <c r="G148" s="257">
        <v>12</v>
      </c>
      <c r="H148" s="517">
        <v>31</v>
      </c>
      <c r="I148" s="517">
        <v>8</v>
      </c>
      <c r="J148" s="517">
        <v>0</v>
      </c>
      <c r="K148" s="517">
        <v>3</v>
      </c>
      <c r="L148" s="517">
        <v>3</v>
      </c>
      <c r="M148" s="517">
        <v>1</v>
      </c>
      <c r="N148" s="517">
        <v>10</v>
      </c>
      <c r="O148" s="517">
        <v>33</v>
      </c>
      <c r="P148" s="517">
        <v>67</v>
      </c>
      <c r="Q148" s="517">
        <v>72</v>
      </c>
      <c r="R148" s="593">
        <v>30</v>
      </c>
      <c r="S148" s="30">
        <f t="shared" si="31"/>
        <v>270</v>
      </c>
    </row>
    <row r="149" spans="2:21" ht="36" customHeight="1" thickBot="1" x14ac:dyDescent="0.3">
      <c r="B149" s="852"/>
      <c r="C149" s="846"/>
      <c r="D149" s="822"/>
      <c r="E149" s="516" t="s">
        <v>134</v>
      </c>
      <c r="F149" s="488" t="s">
        <v>3</v>
      </c>
      <c r="G149" s="151">
        <v>0</v>
      </c>
      <c r="H149" s="151">
        <v>0</v>
      </c>
      <c r="I149" s="151">
        <v>0</v>
      </c>
      <c r="J149" s="151">
        <v>0</v>
      </c>
      <c r="K149" s="151">
        <v>0</v>
      </c>
      <c r="L149" s="151">
        <v>0</v>
      </c>
      <c r="M149" s="151">
        <v>1</v>
      </c>
      <c r="N149" s="151">
        <v>0</v>
      </c>
      <c r="O149" s="151">
        <v>0</v>
      </c>
      <c r="P149" s="151">
        <v>0</v>
      </c>
      <c r="Q149" s="151">
        <v>2</v>
      </c>
      <c r="R149" s="151">
        <v>0</v>
      </c>
      <c r="S149" s="253">
        <f t="shared" si="31"/>
        <v>3</v>
      </c>
    </row>
    <row r="150" spans="2:21" ht="45.75" customHeight="1" thickBot="1" x14ac:dyDescent="0.3">
      <c r="B150" s="852"/>
      <c r="C150" s="846"/>
      <c r="D150" s="822"/>
      <c r="E150" s="492" t="s">
        <v>135</v>
      </c>
      <c r="F150" s="515" t="s">
        <v>3</v>
      </c>
      <c r="G150" s="150">
        <v>0</v>
      </c>
      <c r="H150" s="149">
        <v>5</v>
      </c>
      <c r="I150" s="149">
        <v>0</v>
      </c>
      <c r="J150" s="149">
        <v>0</v>
      </c>
      <c r="K150" s="149">
        <v>0</v>
      </c>
      <c r="L150" s="149">
        <v>0</v>
      </c>
      <c r="M150" s="149">
        <v>0</v>
      </c>
      <c r="N150" s="149">
        <v>0</v>
      </c>
      <c r="O150" s="149">
        <v>0</v>
      </c>
      <c r="P150" s="149">
        <v>0</v>
      </c>
      <c r="Q150" s="149">
        <v>0</v>
      </c>
      <c r="R150" s="147">
        <v>0</v>
      </c>
      <c r="S150" s="260">
        <f t="shared" si="31"/>
        <v>5</v>
      </c>
    </row>
    <row r="151" spans="2:21" ht="21" customHeight="1" thickBot="1" x14ac:dyDescent="0.3">
      <c r="B151" s="852"/>
      <c r="C151" s="846"/>
      <c r="D151" s="824"/>
      <c r="E151" s="798" t="s">
        <v>43</v>
      </c>
      <c r="F151" s="799"/>
      <c r="G151" s="261">
        <f t="shared" ref="G151:R151" si="32">SUM(G145:G150)</f>
        <v>94</v>
      </c>
      <c r="H151" s="250">
        <f t="shared" si="32"/>
        <v>137</v>
      </c>
      <c r="I151" s="250">
        <f t="shared" si="32"/>
        <v>81</v>
      </c>
      <c r="J151" s="250">
        <f t="shared" si="32"/>
        <v>23</v>
      </c>
      <c r="K151" s="250">
        <f t="shared" si="32"/>
        <v>40</v>
      </c>
      <c r="L151" s="250">
        <f t="shared" si="32"/>
        <v>52</v>
      </c>
      <c r="M151" s="250">
        <f t="shared" si="32"/>
        <v>76</v>
      </c>
      <c r="N151" s="250">
        <f t="shared" si="32"/>
        <v>37</v>
      </c>
      <c r="O151" s="250">
        <f t="shared" si="32"/>
        <v>111</v>
      </c>
      <c r="P151" s="250">
        <f t="shared" si="32"/>
        <v>135</v>
      </c>
      <c r="Q151" s="250">
        <f t="shared" si="32"/>
        <v>179</v>
      </c>
      <c r="R151" s="249">
        <f t="shared" si="32"/>
        <v>78</v>
      </c>
      <c r="S151" s="30">
        <f t="shared" si="31"/>
        <v>1043</v>
      </c>
    </row>
    <row r="152" spans="2:21" ht="8.25" customHeight="1" thickBot="1" x14ac:dyDescent="0.3">
      <c r="B152" s="852"/>
      <c r="C152" s="846"/>
      <c r="D152" s="810"/>
      <c r="E152" s="811"/>
      <c r="F152" s="811"/>
      <c r="G152" s="811"/>
      <c r="H152" s="811"/>
      <c r="I152" s="811"/>
      <c r="J152" s="811"/>
      <c r="K152" s="811"/>
      <c r="L152" s="811"/>
      <c r="M152" s="811"/>
      <c r="N152" s="811"/>
      <c r="O152" s="811"/>
      <c r="P152" s="811"/>
      <c r="Q152" s="811"/>
      <c r="R152" s="811"/>
      <c r="S152" s="812"/>
    </row>
    <row r="153" spans="2:21" ht="15" customHeight="1" x14ac:dyDescent="0.25">
      <c r="B153" s="852"/>
      <c r="C153" s="846"/>
      <c r="D153" s="818" t="s">
        <v>191</v>
      </c>
      <c r="E153" s="813" t="s">
        <v>157</v>
      </c>
      <c r="F153" s="814"/>
      <c r="G153" s="291">
        <v>2288</v>
      </c>
      <c r="H153" s="291">
        <v>2370</v>
      </c>
      <c r="I153" s="291">
        <v>1231</v>
      </c>
      <c r="J153" s="291">
        <v>171</v>
      </c>
      <c r="K153" s="291">
        <v>282</v>
      </c>
      <c r="L153" s="291">
        <v>580</v>
      </c>
      <c r="M153" s="291">
        <v>773</v>
      </c>
      <c r="N153" s="291">
        <v>506</v>
      </c>
      <c r="O153" s="291">
        <v>1468</v>
      </c>
      <c r="P153" s="291">
        <v>1565</v>
      </c>
      <c r="Q153" s="291">
        <v>1382</v>
      </c>
      <c r="R153" s="291">
        <v>1248</v>
      </c>
      <c r="S153" s="82">
        <f>SUM(G153:R153)</f>
        <v>13864</v>
      </c>
    </row>
    <row r="154" spans="2:21" ht="15" customHeight="1" thickBot="1" x14ac:dyDescent="0.3">
      <c r="B154" s="852"/>
      <c r="C154" s="846"/>
      <c r="D154" s="819"/>
      <c r="E154" s="796" t="s">
        <v>158</v>
      </c>
      <c r="F154" s="875"/>
      <c r="G154" s="252">
        <v>453</v>
      </c>
      <c r="H154" s="151">
        <v>456</v>
      </c>
      <c r="I154" s="151">
        <v>219</v>
      </c>
      <c r="J154" s="151">
        <v>5</v>
      </c>
      <c r="K154" s="151">
        <v>18</v>
      </c>
      <c r="L154" s="151">
        <v>38</v>
      </c>
      <c r="M154" s="151">
        <v>69</v>
      </c>
      <c r="N154" s="151">
        <v>35</v>
      </c>
      <c r="O154" s="151">
        <v>115</v>
      </c>
      <c r="P154" s="151">
        <v>134</v>
      </c>
      <c r="Q154" s="151">
        <v>127</v>
      </c>
      <c r="R154" s="152">
        <v>106</v>
      </c>
      <c r="S154" s="84">
        <f t="shared" ref="S154:S166" si="33">SUM(G154:R154)</f>
        <v>1775</v>
      </c>
    </row>
    <row r="155" spans="2:21" ht="15" customHeight="1" thickBot="1" x14ac:dyDescent="0.3">
      <c r="B155" s="852"/>
      <c r="C155" s="846"/>
      <c r="D155" s="819"/>
      <c r="E155" s="800" t="s">
        <v>137</v>
      </c>
      <c r="F155" s="802"/>
      <c r="G155" s="150">
        <v>0</v>
      </c>
      <c r="H155" s="149">
        <v>0</v>
      </c>
      <c r="I155" s="149">
        <v>0</v>
      </c>
      <c r="J155" s="149">
        <v>51</v>
      </c>
      <c r="K155" s="149">
        <v>133</v>
      </c>
      <c r="L155" s="149">
        <v>151</v>
      </c>
      <c r="M155" s="149">
        <v>86</v>
      </c>
      <c r="N155" s="149">
        <v>72</v>
      </c>
      <c r="O155" s="149">
        <v>157</v>
      </c>
      <c r="P155" s="149">
        <v>165</v>
      </c>
      <c r="Q155" s="149">
        <v>207</v>
      </c>
      <c r="R155" s="348">
        <v>147</v>
      </c>
      <c r="S155" s="30">
        <f t="shared" si="33"/>
        <v>1169</v>
      </c>
    </row>
    <row r="156" spans="2:21" ht="15" customHeight="1" thickBot="1" x14ac:dyDescent="0.3">
      <c r="B156" s="852"/>
      <c r="C156" s="846"/>
      <c r="D156" s="819"/>
      <c r="E156" s="800" t="s">
        <v>180</v>
      </c>
      <c r="F156" s="802"/>
      <c r="G156" s="661">
        <v>1025</v>
      </c>
      <c r="H156" s="594">
        <v>1174</v>
      </c>
      <c r="I156" s="594">
        <v>549</v>
      </c>
      <c r="J156" s="594">
        <v>81</v>
      </c>
      <c r="K156" s="594">
        <v>36</v>
      </c>
      <c r="L156" s="594">
        <v>187</v>
      </c>
      <c r="M156" s="594">
        <v>262</v>
      </c>
      <c r="N156" s="594">
        <v>134</v>
      </c>
      <c r="O156" s="594">
        <v>537</v>
      </c>
      <c r="P156" s="594">
        <v>946</v>
      </c>
      <c r="Q156" s="594">
        <v>953</v>
      </c>
      <c r="R156" s="595">
        <v>788</v>
      </c>
      <c r="S156" s="30">
        <f t="shared" si="33"/>
        <v>6672</v>
      </c>
    </row>
    <row r="157" spans="2:21" ht="15" customHeight="1" thickBot="1" x14ac:dyDescent="0.3">
      <c r="B157" s="852"/>
      <c r="C157" s="846"/>
      <c r="D157" s="819"/>
      <c r="E157" s="800" t="s">
        <v>179</v>
      </c>
      <c r="F157" s="801"/>
      <c r="G157" s="150">
        <v>0</v>
      </c>
      <c r="H157" s="149">
        <v>0</v>
      </c>
      <c r="I157" s="149">
        <v>0</v>
      </c>
      <c r="J157" s="149">
        <v>0</v>
      </c>
      <c r="K157" s="149">
        <v>0</v>
      </c>
      <c r="L157" s="149">
        <v>0</v>
      </c>
      <c r="M157" s="149">
        <v>0</v>
      </c>
      <c r="N157" s="149">
        <v>0</v>
      </c>
      <c r="O157" s="149">
        <v>0</v>
      </c>
      <c r="P157" s="149">
        <v>0</v>
      </c>
      <c r="Q157" s="149">
        <v>0</v>
      </c>
      <c r="R157" s="147">
        <v>2</v>
      </c>
      <c r="S157" s="339">
        <f t="shared" si="33"/>
        <v>2</v>
      </c>
    </row>
    <row r="158" spans="2:21" ht="15" customHeight="1" x14ac:dyDescent="0.25">
      <c r="B158" s="852"/>
      <c r="C158" s="846"/>
      <c r="D158" s="819"/>
      <c r="E158" s="815" t="s">
        <v>134</v>
      </c>
      <c r="F158" s="485" t="s">
        <v>2</v>
      </c>
      <c r="G158" s="296">
        <v>0</v>
      </c>
      <c r="H158" s="155">
        <v>1</v>
      </c>
      <c r="I158" s="155">
        <v>0</v>
      </c>
      <c r="J158" s="155">
        <v>0</v>
      </c>
      <c r="K158" s="155">
        <v>0</v>
      </c>
      <c r="L158" s="155">
        <v>0</v>
      </c>
      <c r="M158" s="155">
        <v>0</v>
      </c>
      <c r="N158" s="155">
        <v>0</v>
      </c>
      <c r="O158" s="155">
        <v>0</v>
      </c>
      <c r="P158" s="155">
        <v>0</v>
      </c>
      <c r="Q158" s="155">
        <v>0</v>
      </c>
      <c r="R158" s="596">
        <v>0</v>
      </c>
      <c r="S158" s="92">
        <f t="shared" si="33"/>
        <v>1</v>
      </c>
    </row>
    <row r="159" spans="2:21" ht="15" customHeight="1" x14ac:dyDescent="0.25">
      <c r="B159" s="852"/>
      <c r="C159" s="846"/>
      <c r="D159" s="819"/>
      <c r="E159" s="816"/>
      <c r="F159" s="486" t="s">
        <v>3</v>
      </c>
      <c r="G159" s="156">
        <v>532</v>
      </c>
      <c r="H159" s="298">
        <v>582</v>
      </c>
      <c r="I159" s="298">
        <v>304</v>
      </c>
      <c r="J159" s="298">
        <v>48</v>
      </c>
      <c r="K159" s="298">
        <v>45</v>
      </c>
      <c r="L159" s="298">
        <v>144</v>
      </c>
      <c r="M159" s="298">
        <v>255</v>
      </c>
      <c r="N159" s="298">
        <v>110</v>
      </c>
      <c r="O159" s="298">
        <v>267</v>
      </c>
      <c r="P159" s="298">
        <v>322</v>
      </c>
      <c r="Q159" s="298">
        <v>368</v>
      </c>
      <c r="R159" s="274">
        <v>230</v>
      </c>
      <c r="S159" s="83">
        <f t="shared" si="33"/>
        <v>3207</v>
      </c>
      <c r="U159" s="634">
        <f>S153/S166</f>
        <v>0.48758528522191741</v>
      </c>
    </row>
    <row r="160" spans="2:21" ht="15" customHeight="1" thickBot="1" x14ac:dyDescent="0.3">
      <c r="B160" s="852"/>
      <c r="C160" s="846"/>
      <c r="D160" s="819"/>
      <c r="E160" s="816"/>
      <c r="F160" s="486" t="s">
        <v>6</v>
      </c>
      <c r="G160" s="153">
        <v>0</v>
      </c>
      <c r="H160" s="145">
        <v>0</v>
      </c>
      <c r="I160" s="145">
        <v>3</v>
      </c>
      <c r="J160" s="145">
        <v>0</v>
      </c>
      <c r="K160" s="145">
        <v>0</v>
      </c>
      <c r="L160" s="145">
        <v>0</v>
      </c>
      <c r="M160" s="145">
        <v>0</v>
      </c>
      <c r="N160" s="145">
        <v>0</v>
      </c>
      <c r="O160" s="145">
        <v>0</v>
      </c>
      <c r="P160" s="145">
        <v>0</v>
      </c>
      <c r="Q160" s="145">
        <v>0</v>
      </c>
      <c r="R160" s="271">
        <v>0</v>
      </c>
      <c r="S160" s="83">
        <f t="shared" si="33"/>
        <v>3</v>
      </c>
    </row>
    <row r="161" spans="2:24" ht="15" customHeight="1" thickBot="1" x14ac:dyDescent="0.3">
      <c r="B161" s="852"/>
      <c r="C161" s="846"/>
      <c r="D161" s="819"/>
      <c r="E161" s="817"/>
      <c r="F161" s="482" t="s">
        <v>10</v>
      </c>
      <c r="G161" s="517">
        <f>G158+G159+G160</f>
        <v>532</v>
      </c>
      <c r="H161" s="517">
        <f t="shared" ref="H161:R161" si="34">H158+H159+H160</f>
        <v>583</v>
      </c>
      <c r="I161" s="517">
        <f t="shared" si="34"/>
        <v>307</v>
      </c>
      <c r="J161" s="517">
        <f t="shared" si="34"/>
        <v>48</v>
      </c>
      <c r="K161" s="517">
        <f t="shared" si="34"/>
        <v>45</v>
      </c>
      <c r="L161" s="517">
        <f t="shared" si="34"/>
        <v>144</v>
      </c>
      <c r="M161" s="517">
        <f t="shared" si="34"/>
        <v>255</v>
      </c>
      <c r="N161" s="517">
        <f t="shared" si="34"/>
        <v>110</v>
      </c>
      <c r="O161" s="517">
        <f t="shared" si="34"/>
        <v>267</v>
      </c>
      <c r="P161" s="517">
        <f t="shared" si="34"/>
        <v>322</v>
      </c>
      <c r="Q161" s="517">
        <f t="shared" si="34"/>
        <v>368</v>
      </c>
      <c r="R161" s="517">
        <f t="shared" si="34"/>
        <v>230</v>
      </c>
      <c r="S161" s="144">
        <f>S158+S159+S160</f>
        <v>3211</v>
      </c>
    </row>
    <row r="162" spans="2:24" ht="15" customHeight="1" x14ac:dyDescent="0.25">
      <c r="B162" s="852"/>
      <c r="C162" s="846"/>
      <c r="D162" s="819"/>
      <c r="E162" s="807" t="s">
        <v>135</v>
      </c>
      <c r="F162" s="479" t="s">
        <v>1</v>
      </c>
      <c r="G162" s="158">
        <v>0</v>
      </c>
      <c r="H162" s="146">
        <v>0</v>
      </c>
      <c r="I162" s="146">
        <v>0</v>
      </c>
      <c r="J162" s="146">
        <v>0</v>
      </c>
      <c r="K162" s="146">
        <v>0</v>
      </c>
      <c r="L162" s="146">
        <v>0</v>
      </c>
      <c r="M162" s="146">
        <v>1</v>
      </c>
      <c r="N162" s="146">
        <v>0</v>
      </c>
      <c r="O162" s="146">
        <v>0</v>
      </c>
      <c r="P162" s="146">
        <v>0</v>
      </c>
      <c r="Q162" s="146">
        <v>0</v>
      </c>
      <c r="R162" s="157">
        <v>0</v>
      </c>
      <c r="S162" s="253">
        <f t="shared" si="33"/>
        <v>1</v>
      </c>
    </row>
    <row r="163" spans="2:24" ht="15" customHeight="1" x14ac:dyDescent="0.25">
      <c r="B163" s="852"/>
      <c r="C163" s="846"/>
      <c r="D163" s="819"/>
      <c r="E163" s="808"/>
      <c r="F163" s="481" t="s">
        <v>2</v>
      </c>
      <c r="G163" s="156">
        <v>0</v>
      </c>
      <c r="H163" s="291">
        <v>0</v>
      </c>
      <c r="I163" s="291">
        <v>0</v>
      </c>
      <c r="J163" s="291">
        <v>0</v>
      </c>
      <c r="K163" s="291">
        <v>0</v>
      </c>
      <c r="L163" s="291">
        <v>0</v>
      </c>
      <c r="M163" s="291">
        <v>0</v>
      </c>
      <c r="N163" s="291">
        <v>0</v>
      </c>
      <c r="O163" s="291">
        <v>0</v>
      </c>
      <c r="P163" s="291">
        <v>0</v>
      </c>
      <c r="Q163" s="291">
        <v>0</v>
      </c>
      <c r="R163" s="154">
        <v>0</v>
      </c>
      <c r="S163" s="87">
        <f t="shared" si="33"/>
        <v>0</v>
      </c>
    </row>
    <row r="164" spans="2:24" ht="15" customHeight="1" thickBot="1" x14ac:dyDescent="0.3">
      <c r="B164" s="852"/>
      <c r="C164" s="846"/>
      <c r="D164" s="819"/>
      <c r="E164" s="808"/>
      <c r="F164" s="489" t="s">
        <v>3</v>
      </c>
      <c r="G164" s="153">
        <v>210</v>
      </c>
      <c r="H164" s="145">
        <v>527</v>
      </c>
      <c r="I164" s="145">
        <v>246</v>
      </c>
      <c r="J164" s="145">
        <v>0</v>
      </c>
      <c r="K164" s="145">
        <v>0</v>
      </c>
      <c r="L164" s="145">
        <v>2</v>
      </c>
      <c r="M164" s="145">
        <v>10</v>
      </c>
      <c r="N164" s="145">
        <v>7</v>
      </c>
      <c r="O164" s="145">
        <v>113</v>
      </c>
      <c r="P164" s="145">
        <v>220</v>
      </c>
      <c r="Q164" s="145">
        <v>245</v>
      </c>
      <c r="R164" s="152">
        <v>160</v>
      </c>
      <c r="S164" s="84">
        <f t="shared" si="33"/>
        <v>1740</v>
      </c>
    </row>
    <row r="165" spans="2:24" ht="15" customHeight="1" thickBot="1" x14ac:dyDescent="0.3">
      <c r="B165" s="852"/>
      <c r="C165" s="490"/>
      <c r="D165" s="819"/>
      <c r="E165" s="809"/>
      <c r="F165" s="482" t="s">
        <v>10</v>
      </c>
      <c r="G165" s="256">
        <f t="shared" ref="G165:S165" si="35">SUM(G162:G164)</f>
        <v>210</v>
      </c>
      <c r="H165" s="256">
        <f t="shared" si="35"/>
        <v>527</v>
      </c>
      <c r="I165" s="256">
        <f t="shared" si="35"/>
        <v>246</v>
      </c>
      <c r="J165" s="256">
        <f t="shared" si="35"/>
        <v>0</v>
      </c>
      <c r="K165" s="256">
        <f t="shared" si="35"/>
        <v>0</v>
      </c>
      <c r="L165" s="256">
        <f t="shared" si="35"/>
        <v>2</v>
      </c>
      <c r="M165" s="256">
        <f t="shared" si="35"/>
        <v>11</v>
      </c>
      <c r="N165" s="256">
        <f t="shared" si="35"/>
        <v>7</v>
      </c>
      <c r="O165" s="256">
        <f t="shared" si="35"/>
        <v>113</v>
      </c>
      <c r="P165" s="256">
        <f t="shared" si="35"/>
        <v>220</v>
      </c>
      <c r="Q165" s="256">
        <f t="shared" si="35"/>
        <v>245</v>
      </c>
      <c r="R165" s="345">
        <f t="shared" si="35"/>
        <v>160</v>
      </c>
      <c r="S165" s="144">
        <f t="shared" si="35"/>
        <v>1741</v>
      </c>
    </row>
    <row r="166" spans="2:24" ht="15" customHeight="1" thickBot="1" x14ac:dyDescent="0.3">
      <c r="B166" s="853"/>
      <c r="C166" s="491"/>
      <c r="D166" s="820"/>
      <c r="E166" s="798" t="s">
        <v>43</v>
      </c>
      <c r="F166" s="799"/>
      <c r="G166" s="261">
        <f t="shared" ref="G166:R166" si="36">SUM(G153:G164)-G161</f>
        <v>4508</v>
      </c>
      <c r="H166" s="250">
        <f t="shared" si="36"/>
        <v>5110</v>
      </c>
      <c r="I166" s="250">
        <f t="shared" si="36"/>
        <v>2552</v>
      </c>
      <c r="J166" s="250">
        <f t="shared" si="36"/>
        <v>356</v>
      </c>
      <c r="K166" s="250">
        <f t="shared" si="36"/>
        <v>514</v>
      </c>
      <c r="L166" s="250">
        <f t="shared" si="36"/>
        <v>1102</v>
      </c>
      <c r="M166" s="250">
        <f t="shared" si="36"/>
        <v>1456</v>
      </c>
      <c r="N166" s="250">
        <f t="shared" si="36"/>
        <v>864</v>
      </c>
      <c r="O166" s="250">
        <f t="shared" si="36"/>
        <v>2657</v>
      </c>
      <c r="P166" s="250">
        <f t="shared" si="36"/>
        <v>3352</v>
      </c>
      <c r="Q166" s="250">
        <f t="shared" si="36"/>
        <v>3282</v>
      </c>
      <c r="R166" s="249">
        <f t="shared" si="36"/>
        <v>2681</v>
      </c>
      <c r="S166" s="30">
        <f t="shared" si="33"/>
        <v>28434</v>
      </c>
    </row>
    <row r="167" spans="2:24" s="289" customFormat="1" ht="15" customHeight="1" thickBot="1" x14ac:dyDescent="0.3">
      <c r="B167" s="262"/>
      <c r="C167" s="270"/>
      <c r="D167" s="272"/>
      <c r="E167" s="284"/>
      <c r="F167" s="284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81"/>
      <c r="T167" s="636"/>
      <c r="U167" s="636"/>
      <c r="V167" s="636"/>
      <c r="W167" s="636"/>
      <c r="X167" s="719"/>
    </row>
    <row r="168" spans="2:24" ht="17.25" customHeight="1" x14ac:dyDescent="0.25">
      <c r="B168" s="851" t="s">
        <v>33</v>
      </c>
      <c r="C168" s="845" t="s">
        <v>63</v>
      </c>
      <c r="D168" s="821" t="s">
        <v>192</v>
      </c>
      <c r="E168" s="836" t="s">
        <v>157</v>
      </c>
      <c r="F168" s="814"/>
      <c r="G168" s="158">
        <v>259</v>
      </c>
      <c r="H168" s="146">
        <v>214</v>
      </c>
      <c r="I168" s="146">
        <v>120</v>
      </c>
      <c r="J168" s="146">
        <v>0</v>
      </c>
      <c r="K168" s="146">
        <v>0</v>
      </c>
      <c r="L168" s="146">
        <v>0</v>
      </c>
      <c r="M168" s="146">
        <v>7</v>
      </c>
      <c r="N168" s="146">
        <v>0</v>
      </c>
      <c r="O168" s="146">
        <v>9</v>
      </c>
      <c r="P168" s="146">
        <v>0</v>
      </c>
      <c r="Q168" s="146">
        <v>0</v>
      </c>
      <c r="R168" s="157">
        <v>3</v>
      </c>
      <c r="S168" s="82">
        <f>SUM(G168:R168)</f>
        <v>612</v>
      </c>
    </row>
    <row r="169" spans="2:24" ht="18" customHeight="1" x14ac:dyDescent="0.25">
      <c r="B169" s="852"/>
      <c r="C169" s="846"/>
      <c r="D169" s="822"/>
      <c r="E169" s="837" t="s">
        <v>159</v>
      </c>
      <c r="F169" s="833"/>
      <c r="G169" s="156">
        <v>13</v>
      </c>
      <c r="H169" s="291">
        <v>19</v>
      </c>
      <c r="I169" s="291">
        <v>3</v>
      </c>
      <c r="J169" s="291">
        <v>0</v>
      </c>
      <c r="K169" s="291">
        <v>0</v>
      </c>
      <c r="L169" s="291">
        <v>0</v>
      </c>
      <c r="M169" s="291">
        <v>0</v>
      </c>
      <c r="N169" s="291">
        <v>0</v>
      </c>
      <c r="O169" s="291">
        <v>5</v>
      </c>
      <c r="P169" s="291">
        <v>0</v>
      </c>
      <c r="Q169" s="291">
        <v>0</v>
      </c>
      <c r="R169" s="154">
        <v>1</v>
      </c>
      <c r="S169" s="87">
        <f t="shared" ref="S169:S175" si="37">SUM(G169:R169)</f>
        <v>41</v>
      </c>
    </row>
    <row r="170" spans="2:24" ht="18" customHeight="1" thickBot="1" x14ac:dyDescent="0.3">
      <c r="B170" s="852"/>
      <c r="C170" s="846"/>
      <c r="D170" s="822"/>
      <c r="E170" s="837" t="s">
        <v>158</v>
      </c>
      <c r="F170" s="833"/>
      <c r="G170" s="153">
        <v>29</v>
      </c>
      <c r="H170" s="145">
        <v>28</v>
      </c>
      <c r="I170" s="145">
        <v>7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4</v>
      </c>
      <c r="P170" s="145">
        <v>0</v>
      </c>
      <c r="Q170" s="145">
        <v>0</v>
      </c>
      <c r="R170" s="152">
        <v>0</v>
      </c>
      <c r="S170" s="84">
        <f t="shared" si="37"/>
        <v>68</v>
      </c>
      <c r="V170" s="610"/>
    </row>
    <row r="171" spans="2:24" ht="18" customHeight="1" thickBot="1" x14ac:dyDescent="0.3">
      <c r="B171" s="852"/>
      <c r="C171" s="846"/>
      <c r="D171" s="822"/>
      <c r="E171" s="803" t="s">
        <v>229</v>
      </c>
      <c r="F171" s="804"/>
      <c r="G171" s="278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151">
        <v>0</v>
      </c>
      <c r="R171" s="520">
        <v>0</v>
      </c>
      <c r="S171" s="87">
        <f t="shared" si="37"/>
        <v>0</v>
      </c>
      <c r="V171" s="610"/>
    </row>
    <row r="172" spans="2:24" ht="18" customHeight="1" thickBot="1" x14ac:dyDescent="0.3">
      <c r="B172" s="852"/>
      <c r="C172" s="846"/>
      <c r="D172" s="822"/>
      <c r="E172" s="805" t="s">
        <v>142</v>
      </c>
      <c r="F172" s="806"/>
      <c r="G172" s="150">
        <v>0</v>
      </c>
      <c r="H172" s="149">
        <v>13</v>
      </c>
      <c r="I172" s="149">
        <v>0</v>
      </c>
      <c r="J172" s="149">
        <v>0</v>
      </c>
      <c r="K172" s="149">
        <v>0</v>
      </c>
      <c r="L172" s="149">
        <v>0</v>
      </c>
      <c r="M172" s="149">
        <v>0</v>
      </c>
      <c r="N172" s="149">
        <v>0</v>
      </c>
      <c r="O172" s="149">
        <v>0</v>
      </c>
      <c r="P172" s="149">
        <v>0</v>
      </c>
      <c r="Q172" s="149">
        <v>0</v>
      </c>
      <c r="R172" s="348">
        <v>0</v>
      </c>
      <c r="S172" s="30">
        <f t="shared" si="37"/>
        <v>13</v>
      </c>
      <c r="U172" s="634">
        <f>S168/S175</f>
        <v>0.77862595419847325</v>
      </c>
      <c r="V172" s="610"/>
    </row>
    <row r="173" spans="2:24" ht="34.5" customHeight="1" thickBot="1" x14ac:dyDescent="0.3">
      <c r="B173" s="852"/>
      <c r="C173" s="846"/>
      <c r="D173" s="822"/>
      <c r="E173" s="662" t="s">
        <v>134</v>
      </c>
      <c r="F173" s="477" t="s">
        <v>2</v>
      </c>
      <c r="G173" s="594">
        <v>22</v>
      </c>
      <c r="H173" s="594">
        <v>18</v>
      </c>
      <c r="I173" s="594">
        <v>0</v>
      </c>
      <c r="J173" s="594">
        <v>0</v>
      </c>
      <c r="K173" s="594">
        <v>0</v>
      </c>
      <c r="L173" s="594">
        <v>0</v>
      </c>
      <c r="M173" s="594">
        <v>0</v>
      </c>
      <c r="N173" s="594">
        <v>0</v>
      </c>
      <c r="O173" s="594">
        <v>0</v>
      </c>
      <c r="P173" s="594">
        <v>0</v>
      </c>
      <c r="Q173" s="594">
        <v>0</v>
      </c>
      <c r="R173" s="594">
        <v>0</v>
      </c>
      <c r="S173" s="97">
        <f t="shared" si="37"/>
        <v>40</v>
      </c>
    </row>
    <row r="174" spans="2:24" ht="42" customHeight="1" thickBot="1" x14ac:dyDescent="0.3">
      <c r="B174" s="852"/>
      <c r="C174" s="846"/>
      <c r="D174" s="822"/>
      <c r="E174" s="663" t="s">
        <v>135</v>
      </c>
      <c r="F174" s="477" t="s">
        <v>2</v>
      </c>
      <c r="G174" s="150">
        <v>1</v>
      </c>
      <c r="H174" s="149">
        <v>11</v>
      </c>
      <c r="I174" s="149">
        <v>0</v>
      </c>
      <c r="J174" s="149">
        <v>0</v>
      </c>
      <c r="K174" s="149">
        <v>0</v>
      </c>
      <c r="L174" s="149">
        <v>0</v>
      </c>
      <c r="M174" s="149">
        <v>0</v>
      </c>
      <c r="N174" s="149">
        <v>0</v>
      </c>
      <c r="O174" s="149">
        <v>0</v>
      </c>
      <c r="P174" s="149">
        <v>0</v>
      </c>
      <c r="Q174" s="149">
        <v>0</v>
      </c>
      <c r="R174" s="147">
        <v>0</v>
      </c>
      <c r="S174" s="30">
        <f t="shared" si="37"/>
        <v>12</v>
      </c>
    </row>
    <row r="175" spans="2:24" ht="20.25" customHeight="1" thickBot="1" x14ac:dyDescent="0.3">
      <c r="B175" s="852"/>
      <c r="C175" s="846"/>
      <c r="D175" s="824"/>
      <c r="E175" s="854" t="s">
        <v>43</v>
      </c>
      <c r="F175" s="855"/>
      <c r="G175" s="261">
        <f t="shared" ref="G175:R175" si="38">SUM(G168:G174)</f>
        <v>324</v>
      </c>
      <c r="H175" s="250">
        <f t="shared" si="38"/>
        <v>303</v>
      </c>
      <c r="I175" s="250">
        <f t="shared" si="38"/>
        <v>130</v>
      </c>
      <c r="J175" s="250">
        <f t="shared" si="38"/>
        <v>0</v>
      </c>
      <c r="K175" s="250">
        <f t="shared" si="38"/>
        <v>0</v>
      </c>
      <c r="L175" s="250">
        <f t="shared" si="38"/>
        <v>0</v>
      </c>
      <c r="M175" s="250">
        <f t="shared" si="38"/>
        <v>7</v>
      </c>
      <c r="N175" s="250">
        <f t="shared" si="38"/>
        <v>0</v>
      </c>
      <c r="O175" s="250">
        <f t="shared" si="38"/>
        <v>18</v>
      </c>
      <c r="P175" s="250">
        <f t="shared" si="38"/>
        <v>0</v>
      </c>
      <c r="Q175" s="250">
        <f t="shared" si="38"/>
        <v>0</v>
      </c>
      <c r="R175" s="249">
        <f t="shared" si="38"/>
        <v>4</v>
      </c>
      <c r="S175" s="144">
        <f t="shared" si="37"/>
        <v>786</v>
      </c>
    </row>
    <row r="176" spans="2:24" ht="7.5" customHeight="1" thickBot="1" x14ac:dyDescent="0.3">
      <c r="B176" s="852"/>
      <c r="C176" s="846"/>
      <c r="D176" s="810"/>
      <c r="E176" s="811"/>
      <c r="F176" s="811"/>
      <c r="G176" s="811"/>
      <c r="H176" s="811"/>
      <c r="I176" s="811"/>
      <c r="J176" s="811"/>
      <c r="K176" s="811"/>
      <c r="L176" s="811"/>
      <c r="M176" s="811"/>
      <c r="N176" s="811"/>
      <c r="O176" s="811"/>
      <c r="P176" s="811"/>
      <c r="Q176" s="811"/>
      <c r="R176" s="811"/>
      <c r="S176" s="812"/>
    </row>
    <row r="177" spans="2:21" ht="15" customHeight="1" x14ac:dyDescent="0.25">
      <c r="B177" s="852"/>
      <c r="C177" s="846"/>
      <c r="D177" s="818" t="s">
        <v>193</v>
      </c>
      <c r="E177" s="813" t="s">
        <v>157</v>
      </c>
      <c r="F177" s="814"/>
      <c r="G177" s="291">
        <v>606</v>
      </c>
      <c r="H177" s="291">
        <v>651</v>
      </c>
      <c r="I177" s="291">
        <v>298</v>
      </c>
      <c r="J177" s="291">
        <v>0</v>
      </c>
      <c r="K177" s="291">
        <v>0</v>
      </c>
      <c r="L177" s="291">
        <v>55</v>
      </c>
      <c r="M177" s="291">
        <v>212</v>
      </c>
      <c r="N177" s="291">
        <v>122</v>
      </c>
      <c r="O177" s="291">
        <v>199</v>
      </c>
      <c r="P177" s="291">
        <v>300</v>
      </c>
      <c r="Q177" s="291">
        <v>199</v>
      </c>
      <c r="R177" s="274">
        <v>129</v>
      </c>
      <c r="S177" s="82">
        <f>SUM(G177:R177)</f>
        <v>2771</v>
      </c>
    </row>
    <row r="178" spans="2:21" ht="15" customHeight="1" x14ac:dyDescent="0.25">
      <c r="B178" s="852"/>
      <c r="C178" s="846"/>
      <c r="D178" s="819"/>
      <c r="E178" s="837" t="s">
        <v>159</v>
      </c>
      <c r="F178" s="833"/>
      <c r="G178" s="291">
        <v>346</v>
      </c>
      <c r="H178" s="291">
        <v>438</v>
      </c>
      <c r="I178" s="291">
        <v>139</v>
      </c>
      <c r="J178" s="291">
        <v>0</v>
      </c>
      <c r="K178" s="291">
        <v>0</v>
      </c>
      <c r="L178" s="291">
        <v>13</v>
      </c>
      <c r="M178" s="291">
        <v>39</v>
      </c>
      <c r="N178" s="291">
        <v>18</v>
      </c>
      <c r="O178" s="291">
        <v>25</v>
      </c>
      <c r="P178" s="291">
        <v>150</v>
      </c>
      <c r="Q178" s="291">
        <v>196</v>
      </c>
      <c r="R178" s="274">
        <v>165</v>
      </c>
      <c r="S178" s="97">
        <f>SUM(G178:R178)</f>
        <v>1529</v>
      </c>
    </row>
    <row r="179" spans="2:21" ht="15" customHeight="1" thickBot="1" x14ac:dyDescent="0.3">
      <c r="B179" s="852"/>
      <c r="C179" s="846"/>
      <c r="D179" s="819"/>
      <c r="E179" s="796" t="s">
        <v>158</v>
      </c>
      <c r="F179" s="797"/>
      <c r="G179" s="151">
        <v>150</v>
      </c>
      <c r="H179" s="151">
        <v>154</v>
      </c>
      <c r="I179" s="151">
        <v>62</v>
      </c>
      <c r="J179" s="151">
        <v>0</v>
      </c>
      <c r="K179" s="151">
        <v>0</v>
      </c>
      <c r="L179" s="151">
        <v>7</v>
      </c>
      <c r="M179" s="151">
        <v>32</v>
      </c>
      <c r="N179" s="151">
        <v>13</v>
      </c>
      <c r="O179" s="151">
        <v>25</v>
      </c>
      <c r="P179" s="151">
        <v>20</v>
      </c>
      <c r="Q179" s="151">
        <v>28</v>
      </c>
      <c r="R179" s="520">
        <v>16</v>
      </c>
      <c r="S179" s="87">
        <f t="shared" ref="S179:S191" si="39">SUM(G179:R179)</f>
        <v>507</v>
      </c>
    </row>
    <row r="180" spans="2:21" ht="15" customHeight="1" thickBot="1" x14ac:dyDescent="0.3">
      <c r="B180" s="852"/>
      <c r="C180" s="846"/>
      <c r="D180" s="819"/>
      <c r="E180" s="803" t="s">
        <v>229</v>
      </c>
      <c r="F180" s="804"/>
      <c r="G180" s="150">
        <v>0</v>
      </c>
      <c r="H180" s="149">
        <v>99</v>
      </c>
      <c r="I180" s="149">
        <v>45</v>
      </c>
      <c r="J180" s="149">
        <v>0</v>
      </c>
      <c r="K180" s="149">
        <v>0</v>
      </c>
      <c r="L180" s="149">
        <v>0</v>
      </c>
      <c r="M180" s="149">
        <v>0</v>
      </c>
      <c r="N180" s="149">
        <v>0</v>
      </c>
      <c r="O180" s="149">
        <v>0</v>
      </c>
      <c r="P180" s="149">
        <v>36</v>
      </c>
      <c r="Q180" s="149">
        <v>0</v>
      </c>
      <c r="R180" s="348">
        <v>0</v>
      </c>
      <c r="S180" s="30">
        <f t="shared" si="39"/>
        <v>180</v>
      </c>
    </row>
    <row r="181" spans="2:21" ht="15" customHeight="1" thickBot="1" x14ac:dyDescent="0.3">
      <c r="B181" s="852"/>
      <c r="C181" s="846"/>
      <c r="D181" s="819"/>
      <c r="E181" s="803" t="s">
        <v>142</v>
      </c>
      <c r="F181" s="804"/>
      <c r="G181" s="150">
        <v>0</v>
      </c>
      <c r="H181" s="149">
        <v>0</v>
      </c>
      <c r="I181" s="149">
        <v>0</v>
      </c>
      <c r="J181" s="149">
        <v>0</v>
      </c>
      <c r="K181" s="149">
        <v>0</v>
      </c>
      <c r="L181" s="149">
        <v>0</v>
      </c>
      <c r="M181" s="149">
        <v>0</v>
      </c>
      <c r="N181" s="149">
        <v>0</v>
      </c>
      <c r="O181" s="149">
        <v>0</v>
      </c>
      <c r="P181" s="149">
        <v>0</v>
      </c>
      <c r="Q181" s="149">
        <v>0</v>
      </c>
      <c r="R181" s="348">
        <v>0</v>
      </c>
      <c r="S181" s="30">
        <f t="shared" si="39"/>
        <v>0</v>
      </c>
      <c r="U181" s="634">
        <f>S177/S191</f>
        <v>0.40130340333091963</v>
      </c>
    </row>
    <row r="182" spans="2:21" ht="15" customHeight="1" thickBot="1" x14ac:dyDescent="0.3">
      <c r="B182" s="852"/>
      <c r="C182" s="846"/>
      <c r="D182" s="819"/>
      <c r="E182" s="800" t="s">
        <v>179</v>
      </c>
      <c r="F182" s="801"/>
      <c r="G182" s="150">
        <v>0</v>
      </c>
      <c r="H182" s="149">
        <v>1</v>
      </c>
      <c r="I182" s="149">
        <v>0</v>
      </c>
      <c r="J182" s="149">
        <v>0</v>
      </c>
      <c r="K182" s="149">
        <v>0</v>
      </c>
      <c r="L182" s="149">
        <v>0</v>
      </c>
      <c r="M182" s="149">
        <v>0</v>
      </c>
      <c r="N182" s="149">
        <v>0</v>
      </c>
      <c r="O182" s="149">
        <v>0</v>
      </c>
      <c r="P182" s="148">
        <v>1</v>
      </c>
      <c r="Q182" s="148">
        <v>0</v>
      </c>
      <c r="R182" s="348">
        <v>0</v>
      </c>
      <c r="S182" s="30">
        <f t="shared" si="39"/>
        <v>2</v>
      </c>
    </row>
    <row r="183" spans="2:21" ht="15" customHeight="1" x14ac:dyDescent="0.25">
      <c r="B183" s="852"/>
      <c r="C183" s="846"/>
      <c r="D183" s="819"/>
      <c r="E183" s="815" t="s">
        <v>134</v>
      </c>
      <c r="F183" s="488" t="s">
        <v>1</v>
      </c>
      <c r="G183" s="291">
        <v>0</v>
      </c>
      <c r="H183" s="291">
        <v>1</v>
      </c>
      <c r="I183" s="291">
        <v>1</v>
      </c>
      <c r="J183" s="291">
        <v>0</v>
      </c>
      <c r="K183" s="291">
        <v>0</v>
      </c>
      <c r="L183" s="291">
        <v>0</v>
      </c>
      <c r="M183" s="291">
        <v>0</v>
      </c>
      <c r="N183" s="291">
        <v>0</v>
      </c>
      <c r="O183" s="291">
        <v>0</v>
      </c>
      <c r="P183" s="291">
        <v>0</v>
      </c>
      <c r="Q183" s="291">
        <v>0</v>
      </c>
      <c r="R183" s="274">
        <v>0</v>
      </c>
      <c r="S183" s="97">
        <f t="shared" si="39"/>
        <v>2</v>
      </c>
    </row>
    <row r="184" spans="2:21" ht="15" customHeight="1" x14ac:dyDescent="0.25">
      <c r="B184" s="852"/>
      <c r="C184" s="846"/>
      <c r="D184" s="819"/>
      <c r="E184" s="816"/>
      <c r="F184" s="481" t="s">
        <v>2</v>
      </c>
      <c r="G184" s="291">
        <v>244</v>
      </c>
      <c r="H184" s="291">
        <v>227</v>
      </c>
      <c r="I184" s="291">
        <v>95</v>
      </c>
      <c r="J184" s="291">
        <v>0</v>
      </c>
      <c r="K184" s="291">
        <v>0</v>
      </c>
      <c r="L184" s="291">
        <v>7</v>
      </c>
      <c r="M184" s="291">
        <v>24</v>
      </c>
      <c r="N184" s="291">
        <v>9</v>
      </c>
      <c r="O184" s="291">
        <v>13</v>
      </c>
      <c r="P184" s="291">
        <v>46</v>
      </c>
      <c r="Q184" s="291">
        <v>53</v>
      </c>
      <c r="R184" s="274">
        <v>58</v>
      </c>
      <c r="S184" s="83">
        <f t="shared" si="39"/>
        <v>776</v>
      </c>
    </row>
    <row r="185" spans="2:21" ht="15" customHeight="1" thickBot="1" x14ac:dyDescent="0.3">
      <c r="B185" s="852"/>
      <c r="C185" s="846"/>
      <c r="D185" s="819"/>
      <c r="E185" s="816"/>
      <c r="F185" s="476" t="s">
        <v>3</v>
      </c>
      <c r="G185" s="151">
        <v>0</v>
      </c>
      <c r="H185" s="151">
        <v>0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151">
        <v>0</v>
      </c>
      <c r="Q185" s="151">
        <v>0</v>
      </c>
      <c r="R185" s="520">
        <v>0</v>
      </c>
      <c r="S185" s="87">
        <f t="shared" si="39"/>
        <v>0</v>
      </c>
    </row>
    <row r="186" spans="2:21" ht="15" customHeight="1" thickBot="1" x14ac:dyDescent="0.3">
      <c r="B186" s="852"/>
      <c r="C186" s="846"/>
      <c r="D186" s="819"/>
      <c r="E186" s="817"/>
      <c r="F186" s="482" t="s">
        <v>10</v>
      </c>
      <c r="G186" s="346">
        <f>SUM(G183:G185)</f>
        <v>244</v>
      </c>
      <c r="H186" s="343">
        <f t="shared" ref="H186:S186" si="40">SUM(H183:H185)</f>
        <v>228</v>
      </c>
      <c r="I186" s="343">
        <f t="shared" si="40"/>
        <v>96</v>
      </c>
      <c r="J186" s="343">
        <f t="shared" si="40"/>
        <v>0</v>
      </c>
      <c r="K186" s="343">
        <f t="shared" si="40"/>
        <v>0</v>
      </c>
      <c r="L186" s="343">
        <f t="shared" si="40"/>
        <v>7</v>
      </c>
      <c r="M186" s="343">
        <f t="shared" si="40"/>
        <v>24</v>
      </c>
      <c r="N186" s="343">
        <f t="shared" si="40"/>
        <v>9</v>
      </c>
      <c r="O186" s="343">
        <f t="shared" si="40"/>
        <v>13</v>
      </c>
      <c r="P186" s="343">
        <f t="shared" si="40"/>
        <v>46</v>
      </c>
      <c r="Q186" s="343">
        <f t="shared" si="40"/>
        <v>53</v>
      </c>
      <c r="R186" s="347">
        <f t="shared" si="40"/>
        <v>58</v>
      </c>
      <c r="S186" s="30">
        <f t="shared" si="40"/>
        <v>778</v>
      </c>
    </row>
    <row r="187" spans="2:21" ht="15" customHeight="1" x14ac:dyDescent="0.25">
      <c r="B187" s="852"/>
      <c r="C187" s="846"/>
      <c r="D187" s="819"/>
      <c r="E187" s="815" t="s">
        <v>135</v>
      </c>
      <c r="F187" s="488" t="s">
        <v>1</v>
      </c>
      <c r="G187" s="518">
        <v>1</v>
      </c>
      <c r="H187" s="519">
        <v>1</v>
      </c>
      <c r="I187" s="519">
        <v>0</v>
      </c>
      <c r="J187" s="519">
        <v>0</v>
      </c>
      <c r="K187" s="519">
        <v>0</v>
      </c>
      <c r="L187" s="519">
        <v>0</v>
      </c>
      <c r="M187" s="519">
        <v>0</v>
      </c>
      <c r="N187" s="519">
        <v>0</v>
      </c>
      <c r="O187" s="519">
        <v>0</v>
      </c>
      <c r="P187" s="519">
        <v>0</v>
      </c>
      <c r="Q187" s="519">
        <v>0</v>
      </c>
      <c r="R187" s="521">
        <v>0</v>
      </c>
      <c r="S187" s="253">
        <f t="shared" si="39"/>
        <v>2</v>
      </c>
    </row>
    <row r="188" spans="2:21" ht="15" customHeight="1" x14ac:dyDescent="0.25">
      <c r="B188" s="852"/>
      <c r="C188" s="846"/>
      <c r="D188" s="819"/>
      <c r="E188" s="816"/>
      <c r="F188" s="476" t="s">
        <v>2</v>
      </c>
      <c r="G188" s="285">
        <v>0</v>
      </c>
      <c r="H188" s="298">
        <v>0</v>
      </c>
      <c r="I188" s="298">
        <v>0</v>
      </c>
      <c r="J188" s="298">
        <v>0</v>
      </c>
      <c r="K188" s="298">
        <v>0</v>
      </c>
      <c r="L188" s="298">
        <v>0</v>
      </c>
      <c r="M188" s="298">
        <v>12</v>
      </c>
      <c r="N188" s="298">
        <v>0</v>
      </c>
      <c r="O188" s="298">
        <v>16</v>
      </c>
      <c r="P188" s="298">
        <v>69</v>
      </c>
      <c r="Q188" s="298">
        <v>45</v>
      </c>
      <c r="R188" s="274">
        <v>26</v>
      </c>
      <c r="S188" s="83">
        <f t="shared" si="39"/>
        <v>168</v>
      </c>
    </row>
    <row r="189" spans="2:21" ht="15" customHeight="1" thickBot="1" x14ac:dyDescent="0.3">
      <c r="B189" s="852"/>
      <c r="C189" s="846"/>
      <c r="D189" s="819"/>
      <c r="E189" s="816"/>
      <c r="F189" s="489" t="s">
        <v>3</v>
      </c>
      <c r="G189" s="278">
        <v>315</v>
      </c>
      <c r="H189" s="151">
        <v>452</v>
      </c>
      <c r="I189" s="151">
        <v>199</v>
      </c>
      <c r="J189" s="151">
        <v>0</v>
      </c>
      <c r="K189" s="151">
        <v>0</v>
      </c>
      <c r="L189" s="151">
        <v>2</v>
      </c>
      <c r="M189" s="151">
        <v>0</v>
      </c>
      <c r="N189" s="151">
        <v>0</v>
      </c>
      <c r="O189" s="151">
        <v>0</v>
      </c>
      <c r="P189" s="151">
        <v>0</v>
      </c>
      <c r="Q189" s="151">
        <v>0</v>
      </c>
      <c r="R189" s="520">
        <v>0</v>
      </c>
      <c r="S189" s="84">
        <f t="shared" si="39"/>
        <v>968</v>
      </c>
    </row>
    <row r="190" spans="2:21" ht="15" customHeight="1" thickBot="1" x14ac:dyDescent="0.3">
      <c r="B190" s="852"/>
      <c r="C190" s="846"/>
      <c r="D190" s="819"/>
      <c r="E190" s="817"/>
      <c r="F190" s="482" t="s">
        <v>10</v>
      </c>
      <c r="G190" s="342">
        <f>SUM(G187:G189)</f>
        <v>316</v>
      </c>
      <c r="H190" s="343">
        <f t="shared" ref="H190:S190" si="41">SUM(H187:H189)</f>
        <v>453</v>
      </c>
      <c r="I190" s="343">
        <f t="shared" si="41"/>
        <v>199</v>
      </c>
      <c r="J190" s="343">
        <f t="shared" si="41"/>
        <v>0</v>
      </c>
      <c r="K190" s="343">
        <f t="shared" si="41"/>
        <v>0</v>
      </c>
      <c r="L190" s="343">
        <f t="shared" si="41"/>
        <v>2</v>
      </c>
      <c r="M190" s="343">
        <f t="shared" si="41"/>
        <v>12</v>
      </c>
      <c r="N190" s="343">
        <f t="shared" si="41"/>
        <v>0</v>
      </c>
      <c r="O190" s="343">
        <f t="shared" si="41"/>
        <v>16</v>
      </c>
      <c r="P190" s="343">
        <f t="shared" si="41"/>
        <v>69</v>
      </c>
      <c r="Q190" s="343">
        <f t="shared" si="41"/>
        <v>45</v>
      </c>
      <c r="R190" s="347">
        <f t="shared" si="41"/>
        <v>26</v>
      </c>
      <c r="S190" s="30">
        <f t="shared" si="41"/>
        <v>1138</v>
      </c>
    </row>
    <row r="191" spans="2:21" ht="15.75" customHeight="1" thickBot="1" x14ac:dyDescent="0.3">
      <c r="B191" s="852"/>
      <c r="C191" s="847"/>
      <c r="D191" s="820"/>
      <c r="E191" s="798" t="s">
        <v>43</v>
      </c>
      <c r="F191" s="799"/>
      <c r="G191" s="261">
        <f t="shared" ref="G191:R191" si="42">SUM(G177:G189)-G186</f>
        <v>1662</v>
      </c>
      <c r="H191" s="250">
        <f t="shared" si="42"/>
        <v>2024</v>
      </c>
      <c r="I191" s="250">
        <f t="shared" si="42"/>
        <v>839</v>
      </c>
      <c r="J191" s="250">
        <f t="shared" si="42"/>
        <v>0</v>
      </c>
      <c r="K191" s="250">
        <f t="shared" si="42"/>
        <v>0</v>
      </c>
      <c r="L191" s="250">
        <f t="shared" si="42"/>
        <v>84</v>
      </c>
      <c r="M191" s="250">
        <f t="shared" si="42"/>
        <v>319</v>
      </c>
      <c r="N191" s="250">
        <f t="shared" si="42"/>
        <v>162</v>
      </c>
      <c r="O191" s="250">
        <f t="shared" si="42"/>
        <v>278</v>
      </c>
      <c r="P191" s="250">
        <f t="shared" si="42"/>
        <v>622</v>
      </c>
      <c r="Q191" s="250">
        <f t="shared" si="42"/>
        <v>521</v>
      </c>
      <c r="R191" s="249">
        <f t="shared" si="42"/>
        <v>394</v>
      </c>
      <c r="S191" s="30">
        <f t="shared" si="39"/>
        <v>6905</v>
      </c>
      <c r="U191" s="611"/>
    </row>
    <row r="192" spans="2:21" ht="7.5" customHeight="1" thickBot="1" x14ac:dyDescent="0.3">
      <c r="B192" s="852"/>
      <c r="C192" s="259"/>
      <c r="D192" s="811"/>
      <c r="E192" s="811"/>
      <c r="F192" s="811"/>
      <c r="G192" s="811"/>
      <c r="H192" s="811"/>
      <c r="I192" s="811"/>
      <c r="J192" s="811"/>
      <c r="K192" s="811"/>
      <c r="L192" s="811"/>
      <c r="M192" s="811"/>
      <c r="N192" s="811"/>
      <c r="O192" s="811"/>
      <c r="P192" s="811"/>
      <c r="Q192" s="811"/>
      <c r="R192" s="811"/>
      <c r="S192" s="812"/>
    </row>
    <row r="193" spans="2:21" ht="15" customHeight="1" x14ac:dyDescent="0.25">
      <c r="B193" s="852"/>
      <c r="C193" s="845" t="s">
        <v>64</v>
      </c>
      <c r="D193" s="821" t="s">
        <v>194</v>
      </c>
      <c r="E193" s="813" t="s">
        <v>157</v>
      </c>
      <c r="F193" s="814"/>
      <c r="G193" s="158">
        <v>4179</v>
      </c>
      <c r="H193" s="146">
        <v>4297</v>
      </c>
      <c r="I193" s="146">
        <v>2157</v>
      </c>
      <c r="J193" s="146">
        <v>308</v>
      </c>
      <c r="K193" s="146">
        <v>677</v>
      </c>
      <c r="L193" s="146">
        <v>1759</v>
      </c>
      <c r="M193" s="146">
        <v>3717</v>
      </c>
      <c r="N193" s="146">
        <v>3173</v>
      </c>
      <c r="O193" s="146">
        <v>3321</v>
      </c>
      <c r="P193" s="146">
        <v>2443</v>
      </c>
      <c r="Q193" s="146">
        <v>2749</v>
      </c>
      <c r="R193" s="157">
        <v>2894</v>
      </c>
      <c r="S193" s="82">
        <f>SUM(G193:R193)</f>
        <v>31674</v>
      </c>
    </row>
    <row r="194" spans="2:21" ht="15" customHeight="1" x14ac:dyDescent="0.25">
      <c r="B194" s="852"/>
      <c r="C194" s="846"/>
      <c r="D194" s="899"/>
      <c r="E194" s="862" t="s">
        <v>159</v>
      </c>
      <c r="F194" s="863"/>
      <c r="G194" s="252">
        <v>1812</v>
      </c>
      <c r="H194" s="151">
        <v>1905</v>
      </c>
      <c r="I194" s="151">
        <v>892</v>
      </c>
      <c r="J194" s="151">
        <v>43</v>
      </c>
      <c r="K194" s="151">
        <v>127</v>
      </c>
      <c r="L194" s="151">
        <v>468</v>
      </c>
      <c r="M194" s="151">
        <v>979</v>
      </c>
      <c r="N194" s="151">
        <v>1006</v>
      </c>
      <c r="O194" s="151">
        <v>659</v>
      </c>
      <c r="P194" s="151">
        <v>1819</v>
      </c>
      <c r="Q194" s="151">
        <v>976</v>
      </c>
      <c r="R194" s="251">
        <v>1177</v>
      </c>
      <c r="S194" s="97">
        <f>SUM(G194:R194)</f>
        <v>11863</v>
      </c>
    </row>
    <row r="195" spans="2:21" ht="15" customHeight="1" thickBot="1" x14ac:dyDescent="0.3">
      <c r="B195" s="852"/>
      <c r="C195" s="846"/>
      <c r="D195" s="822"/>
      <c r="E195" s="796" t="s">
        <v>158</v>
      </c>
      <c r="F195" s="797"/>
      <c r="G195" s="145">
        <v>949</v>
      </c>
      <c r="H195" s="145">
        <v>945</v>
      </c>
      <c r="I195" s="145">
        <v>474</v>
      </c>
      <c r="J195" s="145">
        <v>9</v>
      </c>
      <c r="K195" s="145">
        <v>63</v>
      </c>
      <c r="L195" s="145">
        <v>307</v>
      </c>
      <c r="M195" s="145">
        <v>648</v>
      </c>
      <c r="N195" s="145">
        <v>533</v>
      </c>
      <c r="O195" s="145">
        <v>525</v>
      </c>
      <c r="P195" s="145">
        <v>361</v>
      </c>
      <c r="Q195" s="145">
        <v>506</v>
      </c>
      <c r="R195" s="152">
        <v>510</v>
      </c>
      <c r="S195" s="125">
        <f t="shared" ref="S195:S209" si="43">SUM(G195:R195)</f>
        <v>5830</v>
      </c>
    </row>
    <row r="196" spans="2:21" ht="15" customHeight="1" thickBot="1" x14ac:dyDescent="0.3">
      <c r="B196" s="852"/>
      <c r="C196" s="846"/>
      <c r="D196" s="822"/>
      <c r="E196" s="800" t="s">
        <v>229</v>
      </c>
      <c r="F196" s="802"/>
      <c r="G196" s="257">
        <v>0</v>
      </c>
      <c r="H196" s="256">
        <v>0</v>
      </c>
      <c r="I196" s="256">
        <v>0</v>
      </c>
      <c r="J196" s="256">
        <v>0</v>
      </c>
      <c r="K196" s="256">
        <v>11</v>
      </c>
      <c r="L196" s="256">
        <v>30</v>
      </c>
      <c r="M196" s="256">
        <v>103</v>
      </c>
      <c r="N196" s="256">
        <v>60</v>
      </c>
      <c r="O196" s="256">
        <v>107</v>
      </c>
      <c r="P196" s="255">
        <v>106</v>
      </c>
      <c r="Q196" s="255">
        <v>114</v>
      </c>
      <c r="R196" s="345">
        <v>79</v>
      </c>
      <c r="S196" s="664">
        <f t="shared" si="43"/>
        <v>610</v>
      </c>
      <c r="T196" s="660"/>
    </row>
    <row r="197" spans="2:21" ht="15" customHeight="1" thickBot="1" x14ac:dyDescent="0.3">
      <c r="B197" s="852"/>
      <c r="C197" s="846"/>
      <c r="D197" s="822"/>
      <c r="E197" s="800" t="s">
        <v>137</v>
      </c>
      <c r="F197" s="801"/>
      <c r="G197" s="257">
        <v>0</v>
      </c>
      <c r="H197" s="256">
        <v>0</v>
      </c>
      <c r="I197" s="256">
        <v>0</v>
      </c>
      <c r="J197" s="256">
        <v>0</v>
      </c>
      <c r="K197" s="256">
        <v>0</v>
      </c>
      <c r="L197" s="256">
        <v>0</v>
      </c>
      <c r="M197" s="256">
        <v>2</v>
      </c>
      <c r="N197" s="256">
        <v>2</v>
      </c>
      <c r="O197" s="256">
        <v>2</v>
      </c>
      <c r="P197" s="255">
        <v>1</v>
      </c>
      <c r="Q197" s="255">
        <v>0</v>
      </c>
      <c r="R197" s="345">
        <v>1</v>
      </c>
      <c r="S197" s="30">
        <f t="shared" si="43"/>
        <v>8</v>
      </c>
      <c r="T197" s="637"/>
    </row>
    <row r="198" spans="2:21" ht="15" customHeight="1" thickBot="1" x14ac:dyDescent="0.3">
      <c r="B198" s="852"/>
      <c r="C198" s="846"/>
      <c r="D198" s="822"/>
      <c r="E198" s="800" t="s">
        <v>142</v>
      </c>
      <c r="F198" s="802"/>
      <c r="G198" s="257">
        <v>0</v>
      </c>
      <c r="H198" s="149">
        <v>163</v>
      </c>
      <c r="I198" s="149">
        <v>60</v>
      </c>
      <c r="J198" s="149">
        <v>0</v>
      </c>
      <c r="K198" s="149">
        <v>0</v>
      </c>
      <c r="L198" s="149">
        <v>0</v>
      </c>
      <c r="M198" s="149">
        <v>0</v>
      </c>
      <c r="N198" s="149">
        <v>0</v>
      </c>
      <c r="O198" s="149">
        <v>0</v>
      </c>
      <c r="P198" s="149">
        <v>0</v>
      </c>
      <c r="Q198" s="149">
        <v>0</v>
      </c>
      <c r="R198" s="147">
        <v>0</v>
      </c>
      <c r="S198" s="30">
        <f t="shared" si="43"/>
        <v>223</v>
      </c>
      <c r="U198" s="634">
        <f>S193/S209</f>
        <v>0.60920910909370674</v>
      </c>
    </row>
    <row r="199" spans="2:21" ht="15" customHeight="1" thickBot="1" x14ac:dyDescent="0.3">
      <c r="B199" s="852"/>
      <c r="C199" s="846"/>
      <c r="D199" s="822"/>
      <c r="E199" s="800" t="s">
        <v>179</v>
      </c>
      <c r="F199" s="802"/>
      <c r="G199" s="257">
        <v>0</v>
      </c>
      <c r="H199" s="256">
        <v>8</v>
      </c>
      <c r="I199" s="256">
        <v>10</v>
      </c>
      <c r="J199" s="256">
        <v>0</v>
      </c>
      <c r="K199" s="256">
        <v>0</v>
      </c>
      <c r="L199" s="256">
        <v>6</v>
      </c>
      <c r="M199" s="256">
        <v>8</v>
      </c>
      <c r="N199" s="256">
        <v>1</v>
      </c>
      <c r="O199" s="256">
        <v>0</v>
      </c>
      <c r="P199" s="255">
        <v>8</v>
      </c>
      <c r="Q199" s="255">
        <v>10</v>
      </c>
      <c r="R199" s="345">
        <v>0</v>
      </c>
      <c r="S199" s="30">
        <f t="shared" si="43"/>
        <v>51</v>
      </c>
      <c r="T199" s="611">
        <f>S198+S199</f>
        <v>274</v>
      </c>
    </row>
    <row r="200" spans="2:21" ht="15" customHeight="1" x14ac:dyDescent="0.25">
      <c r="B200" s="852"/>
      <c r="C200" s="846"/>
      <c r="D200" s="822"/>
      <c r="E200" s="815" t="s">
        <v>134</v>
      </c>
      <c r="F200" s="488" t="s">
        <v>11</v>
      </c>
      <c r="G200" s="522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1</v>
      </c>
      <c r="O200" s="155">
        <v>0</v>
      </c>
      <c r="P200" s="155">
        <v>0</v>
      </c>
      <c r="Q200" s="155">
        <v>0</v>
      </c>
      <c r="R200" s="155">
        <v>0</v>
      </c>
      <c r="S200" s="97">
        <f t="shared" si="43"/>
        <v>1</v>
      </c>
    </row>
    <row r="201" spans="2:21" ht="15" customHeight="1" x14ac:dyDescent="0.25">
      <c r="B201" s="852"/>
      <c r="C201" s="846"/>
      <c r="D201" s="822"/>
      <c r="E201" s="816"/>
      <c r="F201" s="481" t="s">
        <v>1</v>
      </c>
      <c r="G201" s="285">
        <v>226</v>
      </c>
      <c r="H201" s="291">
        <v>256</v>
      </c>
      <c r="I201" s="291">
        <v>99</v>
      </c>
      <c r="J201" s="291">
        <v>0</v>
      </c>
      <c r="K201" s="291">
        <v>51</v>
      </c>
      <c r="L201" s="291">
        <v>56</v>
      </c>
      <c r="M201" s="291">
        <v>161</v>
      </c>
      <c r="N201" s="291">
        <v>126</v>
      </c>
      <c r="O201" s="291">
        <v>140</v>
      </c>
      <c r="P201" s="291">
        <v>167</v>
      </c>
      <c r="Q201" s="291">
        <v>165</v>
      </c>
      <c r="R201" s="291">
        <v>0</v>
      </c>
      <c r="S201" s="83">
        <f t="shared" si="43"/>
        <v>1447</v>
      </c>
    </row>
    <row r="202" spans="2:21" ht="15" customHeight="1" x14ac:dyDescent="0.25">
      <c r="B202" s="852"/>
      <c r="C202" s="846"/>
      <c r="D202" s="822"/>
      <c r="E202" s="816"/>
      <c r="F202" s="481" t="s">
        <v>2</v>
      </c>
      <c r="G202" s="285">
        <v>3</v>
      </c>
      <c r="H202" s="291">
        <v>4</v>
      </c>
      <c r="I202" s="291">
        <v>0</v>
      </c>
      <c r="J202" s="291">
        <v>0</v>
      </c>
      <c r="K202" s="291">
        <v>0</v>
      </c>
      <c r="L202" s="291">
        <v>1</v>
      </c>
      <c r="M202" s="291">
        <v>4</v>
      </c>
      <c r="N202" s="291">
        <v>4</v>
      </c>
      <c r="O202" s="291">
        <v>5</v>
      </c>
      <c r="P202" s="291">
        <v>2</v>
      </c>
      <c r="Q202" s="291">
        <v>0</v>
      </c>
      <c r="R202" s="291">
        <v>0</v>
      </c>
      <c r="S202" s="83">
        <f t="shared" si="43"/>
        <v>23</v>
      </c>
    </row>
    <row r="203" spans="2:21" ht="15" customHeight="1" thickBot="1" x14ac:dyDescent="0.3">
      <c r="B203" s="852"/>
      <c r="C203" s="846"/>
      <c r="D203" s="822"/>
      <c r="E203" s="816"/>
      <c r="F203" s="504" t="s">
        <v>3</v>
      </c>
      <c r="G203" s="278">
        <v>0</v>
      </c>
      <c r="H203" s="151">
        <v>0</v>
      </c>
      <c r="I203" s="151">
        <v>0</v>
      </c>
      <c r="J203" s="151">
        <v>0</v>
      </c>
      <c r="K203" s="151">
        <v>0</v>
      </c>
      <c r="L203" s="151">
        <v>0</v>
      </c>
      <c r="M203" s="151">
        <v>0</v>
      </c>
      <c r="N203" s="151">
        <v>0</v>
      </c>
      <c r="O203" s="151">
        <v>0</v>
      </c>
      <c r="P203" s="151">
        <v>0</v>
      </c>
      <c r="Q203" s="151">
        <v>0</v>
      </c>
      <c r="R203" s="151">
        <v>0</v>
      </c>
      <c r="S203" s="87">
        <f t="shared" si="43"/>
        <v>0</v>
      </c>
    </row>
    <row r="204" spans="2:21" ht="15" customHeight="1" thickBot="1" x14ac:dyDescent="0.3">
      <c r="B204" s="852"/>
      <c r="C204" s="846"/>
      <c r="D204" s="822"/>
      <c r="E204" s="817"/>
      <c r="F204" s="482" t="s">
        <v>10</v>
      </c>
      <c r="G204" s="342">
        <f>SUM(G200:G203)</f>
        <v>229</v>
      </c>
      <c r="H204" s="343">
        <f t="shared" ref="H204:S204" si="44">SUM(H200:H203)</f>
        <v>260</v>
      </c>
      <c r="I204" s="343">
        <f t="shared" si="44"/>
        <v>99</v>
      </c>
      <c r="J204" s="343">
        <f t="shared" si="44"/>
        <v>0</v>
      </c>
      <c r="K204" s="343">
        <f t="shared" si="44"/>
        <v>51</v>
      </c>
      <c r="L204" s="343">
        <f t="shared" si="44"/>
        <v>57</v>
      </c>
      <c r="M204" s="343">
        <f t="shared" si="44"/>
        <v>165</v>
      </c>
      <c r="N204" s="343">
        <f t="shared" si="44"/>
        <v>131</v>
      </c>
      <c r="O204" s="343">
        <f t="shared" si="44"/>
        <v>145</v>
      </c>
      <c r="P204" s="343">
        <f t="shared" si="44"/>
        <v>169</v>
      </c>
      <c r="Q204" s="343">
        <f t="shared" si="44"/>
        <v>165</v>
      </c>
      <c r="R204" s="347">
        <f t="shared" si="44"/>
        <v>0</v>
      </c>
      <c r="S204" s="30">
        <f t="shared" si="44"/>
        <v>1471</v>
      </c>
    </row>
    <row r="205" spans="2:21" ht="15" customHeight="1" x14ac:dyDescent="0.25">
      <c r="B205" s="852"/>
      <c r="C205" s="846"/>
      <c r="D205" s="822"/>
      <c r="E205" s="807" t="s">
        <v>135</v>
      </c>
      <c r="F205" s="488" t="s">
        <v>11</v>
      </c>
      <c r="G205" s="276">
        <v>0</v>
      </c>
      <c r="H205" s="146">
        <v>0</v>
      </c>
      <c r="I205" s="146">
        <v>0</v>
      </c>
      <c r="J205" s="146">
        <v>0</v>
      </c>
      <c r="K205" s="146">
        <v>0</v>
      </c>
      <c r="L205" s="146">
        <v>0</v>
      </c>
      <c r="M205" s="146">
        <v>0</v>
      </c>
      <c r="N205" s="146">
        <v>0</v>
      </c>
      <c r="O205" s="146">
        <v>0</v>
      </c>
      <c r="P205" s="146">
        <v>0</v>
      </c>
      <c r="Q205" s="146">
        <v>0</v>
      </c>
      <c r="R205" s="283">
        <v>0</v>
      </c>
      <c r="S205" s="253">
        <f t="shared" si="43"/>
        <v>0</v>
      </c>
    </row>
    <row r="206" spans="2:21" ht="15" customHeight="1" x14ac:dyDescent="0.25">
      <c r="B206" s="852"/>
      <c r="C206" s="846"/>
      <c r="D206" s="822"/>
      <c r="E206" s="808"/>
      <c r="F206" s="481" t="s">
        <v>1</v>
      </c>
      <c r="G206" s="285">
        <v>62</v>
      </c>
      <c r="H206" s="291">
        <v>70</v>
      </c>
      <c r="I206" s="291">
        <v>40</v>
      </c>
      <c r="J206" s="291">
        <v>0</v>
      </c>
      <c r="K206" s="291">
        <v>0</v>
      </c>
      <c r="L206" s="291">
        <v>0</v>
      </c>
      <c r="M206" s="291">
        <v>14</v>
      </c>
      <c r="N206" s="291">
        <v>15</v>
      </c>
      <c r="O206" s="291">
        <v>15</v>
      </c>
      <c r="P206" s="291">
        <v>24</v>
      </c>
      <c r="Q206" s="291">
        <v>22</v>
      </c>
      <c r="R206" s="274">
        <v>0</v>
      </c>
      <c r="S206" s="83">
        <f t="shared" si="43"/>
        <v>262</v>
      </c>
    </row>
    <row r="207" spans="2:21" ht="15" customHeight="1" thickBot="1" x14ac:dyDescent="0.3">
      <c r="B207" s="852"/>
      <c r="C207" s="846"/>
      <c r="D207" s="822"/>
      <c r="E207" s="808"/>
      <c r="F207" s="489" t="s">
        <v>2</v>
      </c>
      <c r="G207" s="263">
        <v>0</v>
      </c>
      <c r="H207" s="145">
        <v>0</v>
      </c>
      <c r="I207" s="145">
        <v>0</v>
      </c>
      <c r="J207" s="145">
        <v>0</v>
      </c>
      <c r="K207" s="145">
        <v>0</v>
      </c>
      <c r="L207" s="145">
        <v>0</v>
      </c>
      <c r="M207" s="145">
        <v>0</v>
      </c>
      <c r="N207" s="145">
        <v>0</v>
      </c>
      <c r="O207" s="145">
        <v>0</v>
      </c>
      <c r="P207" s="145">
        <v>0</v>
      </c>
      <c r="Q207" s="145">
        <v>0</v>
      </c>
      <c r="R207" s="271">
        <v>0</v>
      </c>
      <c r="S207" s="84">
        <f t="shared" si="43"/>
        <v>0</v>
      </c>
    </row>
    <row r="208" spans="2:21" ht="15" customHeight="1" thickBot="1" x14ac:dyDescent="0.3">
      <c r="B208" s="852"/>
      <c r="C208" s="846"/>
      <c r="D208" s="823"/>
      <c r="E208" s="809"/>
      <c r="F208" s="482" t="s">
        <v>10</v>
      </c>
      <c r="G208" s="342">
        <f>SUM(G205:G207)</f>
        <v>62</v>
      </c>
      <c r="H208" s="343">
        <f t="shared" ref="H208:S208" si="45">SUM(H205:H207)</f>
        <v>70</v>
      </c>
      <c r="I208" s="343">
        <f t="shared" si="45"/>
        <v>40</v>
      </c>
      <c r="J208" s="343">
        <f t="shared" si="45"/>
        <v>0</v>
      </c>
      <c r="K208" s="343">
        <f t="shared" si="45"/>
        <v>0</v>
      </c>
      <c r="L208" s="343">
        <f t="shared" si="45"/>
        <v>0</v>
      </c>
      <c r="M208" s="343">
        <f t="shared" si="45"/>
        <v>14</v>
      </c>
      <c r="N208" s="343">
        <f t="shared" si="45"/>
        <v>15</v>
      </c>
      <c r="O208" s="343">
        <f t="shared" si="45"/>
        <v>15</v>
      </c>
      <c r="P208" s="343">
        <f t="shared" si="45"/>
        <v>24</v>
      </c>
      <c r="Q208" s="343">
        <f t="shared" si="45"/>
        <v>22</v>
      </c>
      <c r="R208" s="347">
        <f t="shared" si="45"/>
        <v>0</v>
      </c>
      <c r="S208" s="30">
        <f t="shared" si="45"/>
        <v>262</v>
      </c>
    </row>
    <row r="209" spans="2:21" ht="15" customHeight="1" thickBot="1" x14ac:dyDescent="0.3">
      <c r="B209" s="852"/>
      <c r="C209" s="846"/>
      <c r="D209" s="824"/>
      <c r="E209" s="798" t="s">
        <v>43</v>
      </c>
      <c r="F209" s="855"/>
      <c r="G209" s="261">
        <f>SUM(G193:G207)-G204</f>
        <v>7231</v>
      </c>
      <c r="H209" s="250">
        <f t="shared" ref="H209:R209" si="46">SUM(H193:H207)-H204</f>
        <v>7648</v>
      </c>
      <c r="I209" s="250">
        <f t="shared" si="46"/>
        <v>3732</v>
      </c>
      <c r="J209" s="250">
        <f t="shared" si="46"/>
        <v>360</v>
      </c>
      <c r="K209" s="250">
        <f t="shared" si="46"/>
        <v>929</v>
      </c>
      <c r="L209" s="250">
        <f t="shared" si="46"/>
        <v>2627</v>
      </c>
      <c r="M209" s="250">
        <f t="shared" si="46"/>
        <v>5636</v>
      </c>
      <c r="N209" s="250">
        <f t="shared" si="46"/>
        <v>4921</v>
      </c>
      <c r="O209" s="250">
        <f t="shared" si="46"/>
        <v>4774</v>
      </c>
      <c r="P209" s="250">
        <f t="shared" si="46"/>
        <v>4931</v>
      </c>
      <c r="Q209" s="250">
        <f t="shared" si="46"/>
        <v>4542</v>
      </c>
      <c r="R209" s="249">
        <f t="shared" si="46"/>
        <v>4661</v>
      </c>
      <c r="S209" s="144">
        <f t="shared" si="43"/>
        <v>51992</v>
      </c>
    </row>
    <row r="210" spans="2:21" ht="7.5" customHeight="1" thickBot="1" x14ac:dyDescent="0.3">
      <c r="B210" s="852"/>
      <c r="C210" s="846"/>
      <c r="D210" s="258"/>
      <c r="E210" s="258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79"/>
    </row>
    <row r="211" spans="2:21" ht="15" customHeight="1" x14ac:dyDescent="0.25">
      <c r="B211" s="852"/>
      <c r="C211" s="846"/>
      <c r="D211" s="818" t="s">
        <v>195</v>
      </c>
      <c r="E211" s="813" t="s">
        <v>157</v>
      </c>
      <c r="F211" s="814"/>
      <c r="G211" s="158">
        <v>6532</v>
      </c>
      <c r="H211" s="146">
        <v>6854</v>
      </c>
      <c r="I211" s="146">
        <v>3145</v>
      </c>
      <c r="J211" s="146">
        <v>318</v>
      </c>
      <c r="K211" s="146">
        <v>619</v>
      </c>
      <c r="L211" s="146">
        <v>1797</v>
      </c>
      <c r="M211" s="146">
        <v>4398</v>
      </c>
      <c r="N211" s="146">
        <v>4004</v>
      </c>
      <c r="O211" s="146">
        <v>4460</v>
      </c>
      <c r="P211" s="146">
        <v>4317</v>
      </c>
      <c r="Q211" s="146">
        <v>4145</v>
      </c>
      <c r="R211" s="157">
        <v>4176</v>
      </c>
      <c r="S211" s="82">
        <f>SUM(G211:R211)</f>
        <v>44765</v>
      </c>
    </row>
    <row r="212" spans="2:21" ht="15" customHeight="1" x14ac:dyDescent="0.25">
      <c r="B212" s="852"/>
      <c r="C212" s="846"/>
      <c r="D212" s="819"/>
      <c r="E212" s="862" t="s">
        <v>159</v>
      </c>
      <c r="F212" s="863"/>
      <c r="G212" s="156">
        <v>4488</v>
      </c>
      <c r="H212" s="291">
        <v>4437</v>
      </c>
      <c r="I212" s="291">
        <v>2003</v>
      </c>
      <c r="J212" s="291">
        <v>36</v>
      </c>
      <c r="K212" s="291">
        <v>106</v>
      </c>
      <c r="L212" s="291">
        <v>604</v>
      </c>
      <c r="M212" s="291">
        <v>1693</v>
      </c>
      <c r="N212" s="291">
        <v>1354</v>
      </c>
      <c r="O212" s="291">
        <v>2480</v>
      </c>
      <c r="P212" s="291">
        <v>2390</v>
      </c>
      <c r="Q212" s="291">
        <v>1752</v>
      </c>
      <c r="R212" s="154">
        <v>2196</v>
      </c>
      <c r="S212" s="97">
        <f>SUM(G212:R212)</f>
        <v>23539</v>
      </c>
    </row>
    <row r="213" spans="2:21" ht="15" customHeight="1" thickBot="1" x14ac:dyDescent="0.3">
      <c r="B213" s="852"/>
      <c r="C213" s="846"/>
      <c r="D213" s="819"/>
      <c r="E213" s="796" t="s">
        <v>158</v>
      </c>
      <c r="F213" s="797"/>
      <c r="G213" s="153">
        <v>2104</v>
      </c>
      <c r="H213" s="145">
        <v>2051</v>
      </c>
      <c r="I213" s="145">
        <v>841</v>
      </c>
      <c r="J213" s="145">
        <v>66</v>
      </c>
      <c r="K213" s="145">
        <v>125</v>
      </c>
      <c r="L213" s="145">
        <v>470</v>
      </c>
      <c r="M213" s="145">
        <v>922</v>
      </c>
      <c r="N213" s="145">
        <v>659</v>
      </c>
      <c r="O213" s="145">
        <v>799</v>
      </c>
      <c r="P213" s="145">
        <v>493</v>
      </c>
      <c r="Q213" s="145">
        <v>699</v>
      </c>
      <c r="R213" s="152">
        <v>803</v>
      </c>
      <c r="S213" s="87">
        <f t="shared" ref="S213:S227" si="47">SUM(G213:R213)</f>
        <v>10032</v>
      </c>
    </row>
    <row r="214" spans="2:21" ht="15" customHeight="1" thickBot="1" x14ac:dyDescent="0.3">
      <c r="B214" s="852"/>
      <c r="C214" s="846"/>
      <c r="D214" s="819"/>
      <c r="E214" s="800" t="s">
        <v>229</v>
      </c>
      <c r="F214" s="802"/>
      <c r="G214" s="257">
        <v>0</v>
      </c>
      <c r="H214" s="256">
        <v>0</v>
      </c>
      <c r="I214" s="256">
        <v>0</v>
      </c>
      <c r="J214" s="256">
        <v>0</v>
      </c>
      <c r="K214" s="256">
        <v>0</v>
      </c>
      <c r="L214" s="256">
        <v>158</v>
      </c>
      <c r="M214" s="256">
        <v>687</v>
      </c>
      <c r="N214" s="256">
        <v>374</v>
      </c>
      <c r="O214" s="256">
        <v>778</v>
      </c>
      <c r="P214" s="255">
        <v>1138</v>
      </c>
      <c r="Q214" s="255">
        <v>1057</v>
      </c>
      <c r="R214" s="345">
        <v>814</v>
      </c>
      <c r="S214" s="30">
        <f t="shared" si="47"/>
        <v>5006</v>
      </c>
    </row>
    <row r="215" spans="2:21" ht="15" customHeight="1" thickBot="1" x14ac:dyDescent="0.3">
      <c r="B215" s="852"/>
      <c r="C215" s="846"/>
      <c r="D215" s="819"/>
      <c r="E215" s="800" t="s">
        <v>137</v>
      </c>
      <c r="F215" s="802"/>
      <c r="G215" s="257">
        <v>0</v>
      </c>
      <c r="H215" s="256">
        <v>0</v>
      </c>
      <c r="I215" s="256">
        <v>0</v>
      </c>
      <c r="J215" s="256">
        <v>0</v>
      </c>
      <c r="K215" s="256">
        <v>0</v>
      </c>
      <c r="L215" s="256">
        <v>0</v>
      </c>
      <c r="M215" s="256">
        <v>4</v>
      </c>
      <c r="N215" s="256">
        <v>2</v>
      </c>
      <c r="O215" s="256">
        <v>1</v>
      </c>
      <c r="P215" s="255">
        <v>0</v>
      </c>
      <c r="Q215" s="255">
        <v>0</v>
      </c>
      <c r="R215" s="345">
        <v>0</v>
      </c>
      <c r="S215" s="30">
        <f t="shared" si="47"/>
        <v>7</v>
      </c>
    </row>
    <row r="216" spans="2:21" ht="15" customHeight="1" thickBot="1" x14ac:dyDescent="0.3">
      <c r="B216" s="852"/>
      <c r="C216" s="846"/>
      <c r="D216" s="819"/>
      <c r="E216" s="800" t="s">
        <v>142</v>
      </c>
      <c r="F216" s="801"/>
      <c r="G216" s="257">
        <v>0</v>
      </c>
      <c r="H216" s="256">
        <v>1879</v>
      </c>
      <c r="I216" s="256">
        <v>900</v>
      </c>
      <c r="J216" s="256">
        <v>0</v>
      </c>
      <c r="K216" s="256">
        <v>0</v>
      </c>
      <c r="L216" s="256">
        <v>0</v>
      </c>
      <c r="M216" s="256">
        <v>0</v>
      </c>
      <c r="N216" s="256">
        <v>0</v>
      </c>
      <c r="O216" s="256">
        <v>0</v>
      </c>
      <c r="P216" s="256">
        <v>0</v>
      </c>
      <c r="Q216" s="256">
        <v>0</v>
      </c>
      <c r="R216" s="254">
        <v>0</v>
      </c>
      <c r="S216" s="30">
        <f t="shared" si="47"/>
        <v>2779</v>
      </c>
      <c r="T216" s="611">
        <f>S214+S216</f>
        <v>7785</v>
      </c>
      <c r="U216" s="634">
        <f>S211/S227</f>
        <v>0.51421515134110618</v>
      </c>
    </row>
    <row r="217" spans="2:21" ht="15" customHeight="1" thickBot="1" x14ac:dyDescent="0.3">
      <c r="B217" s="852"/>
      <c r="C217" s="846"/>
      <c r="D217" s="819"/>
      <c r="E217" s="800" t="s">
        <v>179</v>
      </c>
      <c r="F217" s="801"/>
      <c r="G217" s="150">
        <v>4</v>
      </c>
      <c r="H217" s="149">
        <v>0</v>
      </c>
      <c r="I217" s="149">
        <v>2</v>
      </c>
      <c r="J217" s="149">
        <v>0</v>
      </c>
      <c r="K217" s="149">
        <v>0</v>
      </c>
      <c r="L217" s="149">
        <v>7</v>
      </c>
      <c r="M217" s="149">
        <v>5</v>
      </c>
      <c r="N217" s="149">
        <v>0</v>
      </c>
      <c r="O217" s="149">
        <v>6</v>
      </c>
      <c r="P217" s="148">
        <v>18</v>
      </c>
      <c r="Q217" s="148">
        <v>9</v>
      </c>
      <c r="R217" s="147">
        <v>2</v>
      </c>
      <c r="S217" s="30">
        <f t="shared" si="47"/>
        <v>53</v>
      </c>
    </row>
    <row r="218" spans="2:21" ht="15" customHeight="1" x14ac:dyDescent="0.25">
      <c r="B218" s="852"/>
      <c r="C218" s="846"/>
      <c r="D218" s="819"/>
      <c r="E218" s="815" t="s">
        <v>134</v>
      </c>
      <c r="F218" s="481" t="s">
        <v>1</v>
      </c>
      <c r="G218" s="158">
        <v>66</v>
      </c>
      <c r="H218" s="146">
        <v>67</v>
      </c>
      <c r="I218" s="146">
        <v>9</v>
      </c>
      <c r="J218" s="146">
        <v>0</v>
      </c>
      <c r="K218" s="146">
        <v>0</v>
      </c>
      <c r="L218" s="146">
        <v>7</v>
      </c>
      <c r="M218" s="146">
        <v>19</v>
      </c>
      <c r="N218" s="146">
        <v>21</v>
      </c>
      <c r="O218" s="146">
        <v>11</v>
      </c>
      <c r="P218" s="146">
        <v>43</v>
      </c>
      <c r="Q218" s="146">
        <v>27</v>
      </c>
      <c r="R218" s="157">
        <v>12</v>
      </c>
      <c r="S218" s="83">
        <f t="shared" si="47"/>
        <v>282</v>
      </c>
    </row>
    <row r="219" spans="2:21" ht="15" customHeight="1" x14ac:dyDescent="0.25">
      <c r="B219" s="852"/>
      <c r="C219" s="846"/>
      <c r="D219" s="819"/>
      <c r="E219" s="816"/>
      <c r="F219" s="481" t="s">
        <v>2</v>
      </c>
      <c r="G219" s="156">
        <v>7</v>
      </c>
      <c r="H219" s="291">
        <v>7</v>
      </c>
      <c r="I219" s="291">
        <v>13</v>
      </c>
      <c r="J219" s="291">
        <v>0</v>
      </c>
      <c r="K219" s="291">
        <v>0</v>
      </c>
      <c r="L219" s="291">
        <v>0</v>
      </c>
      <c r="M219" s="291">
        <v>1</v>
      </c>
      <c r="N219" s="291">
        <v>0</v>
      </c>
      <c r="O219" s="291">
        <v>0</v>
      </c>
      <c r="P219" s="291">
        <v>1</v>
      </c>
      <c r="Q219" s="291">
        <v>0</v>
      </c>
      <c r="R219" s="154">
        <v>0</v>
      </c>
      <c r="S219" s="83">
        <f t="shared" si="47"/>
        <v>29</v>
      </c>
    </row>
    <row r="220" spans="2:21" ht="15" customHeight="1" thickBot="1" x14ac:dyDescent="0.3">
      <c r="B220" s="852"/>
      <c r="C220" s="846"/>
      <c r="D220" s="819"/>
      <c r="E220" s="816"/>
      <c r="F220" s="504" t="s">
        <v>3</v>
      </c>
      <c r="G220" s="252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2</v>
      </c>
      <c r="P220" s="151">
        <v>0</v>
      </c>
      <c r="Q220" s="151">
        <v>0</v>
      </c>
      <c r="R220" s="251">
        <v>0</v>
      </c>
      <c r="S220" s="87">
        <f t="shared" si="47"/>
        <v>2</v>
      </c>
    </row>
    <row r="221" spans="2:21" ht="15" customHeight="1" thickBot="1" x14ac:dyDescent="0.3">
      <c r="B221" s="852"/>
      <c r="C221" s="846"/>
      <c r="D221" s="819"/>
      <c r="E221" s="817"/>
      <c r="F221" s="502" t="s">
        <v>10</v>
      </c>
      <c r="G221" s="342">
        <f>SUM(G218:G220)</f>
        <v>73</v>
      </c>
      <c r="H221" s="343">
        <f t="shared" ref="H221:S221" si="48">SUM(H218:H220)</f>
        <v>74</v>
      </c>
      <c r="I221" s="343">
        <f t="shared" si="48"/>
        <v>22</v>
      </c>
      <c r="J221" s="343">
        <f t="shared" si="48"/>
        <v>0</v>
      </c>
      <c r="K221" s="343">
        <f t="shared" si="48"/>
        <v>0</v>
      </c>
      <c r="L221" s="343">
        <f t="shared" si="48"/>
        <v>7</v>
      </c>
      <c r="M221" s="343">
        <f t="shared" si="48"/>
        <v>20</v>
      </c>
      <c r="N221" s="343">
        <f t="shared" si="48"/>
        <v>21</v>
      </c>
      <c r="O221" s="343">
        <f t="shared" si="48"/>
        <v>13</v>
      </c>
      <c r="P221" s="343">
        <f t="shared" si="48"/>
        <v>44</v>
      </c>
      <c r="Q221" s="343">
        <f t="shared" si="48"/>
        <v>27</v>
      </c>
      <c r="R221" s="344">
        <f t="shared" si="48"/>
        <v>12</v>
      </c>
      <c r="S221" s="30">
        <f t="shared" si="48"/>
        <v>313</v>
      </c>
    </row>
    <row r="222" spans="2:21" ht="15" customHeight="1" x14ac:dyDescent="0.25">
      <c r="B222" s="852"/>
      <c r="C222" s="846"/>
      <c r="D222" s="819"/>
      <c r="E222" s="815" t="s">
        <v>135</v>
      </c>
      <c r="F222" s="479" t="s">
        <v>1</v>
      </c>
      <c r="G222" s="276">
        <v>111</v>
      </c>
      <c r="H222" s="146">
        <v>188</v>
      </c>
      <c r="I222" s="146">
        <v>73</v>
      </c>
      <c r="J222" s="146">
        <v>0</v>
      </c>
      <c r="K222" s="146">
        <v>0</v>
      </c>
      <c r="L222" s="146">
        <v>0</v>
      </c>
      <c r="M222" s="146">
        <v>2</v>
      </c>
      <c r="N222" s="146">
        <v>0</v>
      </c>
      <c r="O222" s="146">
        <v>0</v>
      </c>
      <c r="P222" s="146">
        <v>0</v>
      </c>
      <c r="Q222" s="146">
        <v>0</v>
      </c>
      <c r="R222" s="157">
        <v>0</v>
      </c>
      <c r="S222" s="253">
        <f t="shared" si="47"/>
        <v>374</v>
      </c>
    </row>
    <row r="223" spans="2:21" ht="15" customHeight="1" x14ac:dyDescent="0.25">
      <c r="B223" s="852"/>
      <c r="C223" s="846"/>
      <c r="D223" s="819"/>
      <c r="E223" s="816"/>
      <c r="F223" s="481" t="s">
        <v>2</v>
      </c>
      <c r="G223" s="522">
        <v>26</v>
      </c>
      <c r="H223" s="155">
        <v>26</v>
      </c>
      <c r="I223" s="155">
        <v>9</v>
      </c>
      <c r="J223" s="155">
        <v>0</v>
      </c>
      <c r="K223" s="155">
        <v>0</v>
      </c>
      <c r="L223" s="155">
        <v>0</v>
      </c>
      <c r="M223" s="155">
        <v>10</v>
      </c>
      <c r="N223" s="155">
        <v>1</v>
      </c>
      <c r="O223" s="155">
        <v>34</v>
      </c>
      <c r="P223" s="155">
        <v>0</v>
      </c>
      <c r="Q223" s="155">
        <v>52</v>
      </c>
      <c r="R223" s="293">
        <v>25</v>
      </c>
      <c r="S223" s="83">
        <f t="shared" si="47"/>
        <v>183</v>
      </c>
    </row>
    <row r="224" spans="2:21" ht="15" customHeight="1" x14ac:dyDescent="0.25">
      <c r="B224" s="852"/>
      <c r="C224" s="846"/>
      <c r="D224" s="819"/>
      <c r="E224" s="816"/>
      <c r="F224" s="481" t="s">
        <v>3</v>
      </c>
      <c r="G224" s="285">
        <v>0</v>
      </c>
      <c r="H224" s="291">
        <v>0</v>
      </c>
      <c r="I224" s="291">
        <v>0</v>
      </c>
      <c r="J224" s="291">
        <v>0</v>
      </c>
      <c r="K224" s="291">
        <v>0</v>
      </c>
      <c r="L224" s="291">
        <v>0</v>
      </c>
      <c r="M224" s="291">
        <v>0</v>
      </c>
      <c r="N224" s="291">
        <v>0</v>
      </c>
      <c r="O224" s="291">
        <v>0</v>
      </c>
      <c r="P224" s="291">
        <v>0</v>
      </c>
      <c r="Q224" s="291">
        <v>2</v>
      </c>
      <c r="R224" s="154">
        <v>1</v>
      </c>
      <c r="S224" s="83">
        <f t="shared" si="47"/>
        <v>3</v>
      </c>
    </row>
    <row r="225" spans="2:21" ht="15" customHeight="1" thickBot="1" x14ac:dyDescent="0.3">
      <c r="B225" s="852"/>
      <c r="C225" s="846"/>
      <c r="D225" s="819"/>
      <c r="E225" s="816"/>
      <c r="F225" s="489" t="s">
        <v>4</v>
      </c>
      <c r="G225" s="263">
        <v>0</v>
      </c>
      <c r="H225" s="145">
        <v>0</v>
      </c>
      <c r="I225" s="145">
        <v>0</v>
      </c>
      <c r="J225" s="145">
        <v>0</v>
      </c>
      <c r="K225" s="145">
        <v>0</v>
      </c>
      <c r="L225" s="145">
        <v>0</v>
      </c>
      <c r="M225" s="145">
        <v>0</v>
      </c>
      <c r="N225" s="145">
        <v>0</v>
      </c>
      <c r="O225" s="145">
        <v>1</v>
      </c>
      <c r="P225" s="145">
        <v>0</v>
      </c>
      <c r="Q225" s="145">
        <v>0</v>
      </c>
      <c r="R225" s="152">
        <v>0</v>
      </c>
      <c r="S225" s="84">
        <f t="shared" si="47"/>
        <v>1</v>
      </c>
    </row>
    <row r="226" spans="2:21" ht="15" customHeight="1" thickBot="1" x14ac:dyDescent="0.3">
      <c r="B226" s="852"/>
      <c r="C226" s="846"/>
      <c r="D226" s="819"/>
      <c r="E226" s="817"/>
      <c r="F226" s="503" t="s">
        <v>10</v>
      </c>
      <c r="G226" s="352">
        <f>SUM(G222:G225)</f>
        <v>137</v>
      </c>
      <c r="H226" s="353">
        <f t="shared" ref="H226:S226" si="49">SUM(H222:H225)</f>
        <v>214</v>
      </c>
      <c r="I226" s="353">
        <f t="shared" si="49"/>
        <v>82</v>
      </c>
      <c r="J226" s="353">
        <f t="shared" si="49"/>
        <v>0</v>
      </c>
      <c r="K226" s="353">
        <f t="shared" si="49"/>
        <v>0</v>
      </c>
      <c r="L226" s="353">
        <f t="shared" si="49"/>
        <v>0</v>
      </c>
      <c r="M226" s="353">
        <f t="shared" si="49"/>
        <v>12</v>
      </c>
      <c r="N226" s="353">
        <f t="shared" si="49"/>
        <v>1</v>
      </c>
      <c r="O226" s="353">
        <f t="shared" si="49"/>
        <v>35</v>
      </c>
      <c r="P226" s="353">
        <f t="shared" si="49"/>
        <v>0</v>
      </c>
      <c r="Q226" s="353">
        <f t="shared" si="49"/>
        <v>54</v>
      </c>
      <c r="R226" s="354">
        <f t="shared" si="49"/>
        <v>26</v>
      </c>
      <c r="S226" s="144">
        <f t="shared" si="49"/>
        <v>561</v>
      </c>
    </row>
    <row r="227" spans="2:21" ht="15" customHeight="1" thickBot="1" x14ac:dyDescent="0.3">
      <c r="B227" s="853"/>
      <c r="C227" s="847"/>
      <c r="D227" s="820"/>
      <c r="E227" s="798" t="s">
        <v>43</v>
      </c>
      <c r="F227" s="855"/>
      <c r="G227" s="261">
        <f>SUM(G211:G225)-G221</f>
        <v>13338</v>
      </c>
      <c r="H227" s="250">
        <f t="shared" ref="H227:R227" si="50">SUM(H211:H225)-H221</f>
        <v>15509</v>
      </c>
      <c r="I227" s="250">
        <f t="shared" si="50"/>
        <v>6995</v>
      </c>
      <c r="J227" s="250">
        <f t="shared" si="50"/>
        <v>420</v>
      </c>
      <c r="K227" s="250">
        <f t="shared" si="50"/>
        <v>850</v>
      </c>
      <c r="L227" s="250">
        <f t="shared" si="50"/>
        <v>3043</v>
      </c>
      <c r="M227" s="250">
        <f t="shared" si="50"/>
        <v>7741</v>
      </c>
      <c r="N227" s="250">
        <f t="shared" si="50"/>
        <v>6415</v>
      </c>
      <c r="O227" s="250">
        <f t="shared" si="50"/>
        <v>8572</v>
      </c>
      <c r="P227" s="250">
        <f t="shared" si="50"/>
        <v>8400</v>
      </c>
      <c r="Q227" s="250">
        <f t="shared" si="50"/>
        <v>7743</v>
      </c>
      <c r="R227" s="249">
        <f t="shared" si="50"/>
        <v>8029</v>
      </c>
      <c r="S227" s="144">
        <f t="shared" si="47"/>
        <v>87055</v>
      </c>
    </row>
    <row r="228" spans="2:21" ht="15" customHeight="1" thickBot="1" x14ac:dyDescent="0.3"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21" ht="15" customHeight="1" x14ac:dyDescent="0.25">
      <c r="B229" s="851" t="s">
        <v>32</v>
      </c>
      <c r="C229" s="845" t="s">
        <v>47</v>
      </c>
      <c r="D229" s="821" t="s">
        <v>212</v>
      </c>
      <c r="E229" s="836" t="s">
        <v>157</v>
      </c>
      <c r="F229" s="814"/>
      <c r="G229" s="267">
        <v>945</v>
      </c>
      <c r="H229" s="16">
        <v>997</v>
      </c>
      <c r="I229" s="16">
        <v>492</v>
      </c>
      <c r="J229" s="16">
        <v>29</v>
      </c>
      <c r="K229" s="16">
        <v>20</v>
      </c>
      <c r="L229" s="16">
        <v>340</v>
      </c>
      <c r="M229" s="16">
        <v>416</v>
      </c>
      <c r="N229" s="16">
        <v>309</v>
      </c>
      <c r="O229" s="16">
        <v>771</v>
      </c>
      <c r="P229" s="16">
        <v>663</v>
      </c>
      <c r="Q229" s="16">
        <v>726</v>
      </c>
      <c r="R229" s="70">
        <v>577</v>
      </c>
      <c r="S229" s="82">
        <f>SUM(G229:R229)</f>
        <v>6285</v>
      </c>
    </row>
    <row r="230" spans="2:21" ht="15" customHeight="1" thickBot="1" x14ac:dyDescent="0.3">
      <c r="B230" s="852"/>
      <c r="C230" s="846"/>
      <c r="D230" s="822"/>
      <c r="E230" s="837" t="s">
        <v>158</v>
      </c>
      <c r="F230" s="895"/>
      <c r="G230" s="268">
        <v>28</v>
      </c>
      <c r="H230" s="138">
        <v>35</v>
      </c>
      <c r="I230" s="138">
        <v>13</v>
      </c>
      <c r="J230" s="138">
        <v>0</v>
      </c>
      <c r="K230" s="138">
        <v>0</v>
      </c>
      <c r="L230" s="138">
        <v>0</v>
      </c>
      <c r="M230" s="138">
        <v>9</v>
      </c>
      <c r="N230" s="138">
        <v>4</v>
      </c>
      <c r="O230" s="138">
        <v>36</v>
      </c>
      <c r="P230" s="138">
        <v>27</v>
      </c>
      <c r="Q230" s="138">
        <v>17</v>
      </c>
      <c r="R230" s="666">
        <v>13</v>
      </c>
      <c r="S230" s="84">
        <f t="shared" ref="S230:S244" si="51">SUM(G230:R230)</f>
        <v>182</v>
      </c>
    </row>
    <row r="231" spans="2:21" ht="15" customHeight="1" thickBot="1" x14ac:dyDescent="0.3">
      <c r="B231" s="852"/>
      <c r="C231" s="846"/>
      <c r="D231" s="822"/>
      <c r="E231" s="887" t="s">
        <v>137</v>
      </c>
      <c r="F231" s="888"/>
      <c r="G231" s="665">
        <v>0</v>
      </c>
      <c r="H231" s="495">
        <v>0</v>
      </c>
      <c r="I231" s="495">
        <v>0</v>
      </c>
      <c r="J231" s="495">
        <v>0</v>
      </c>
      <c r="K231" s="495">
        <v>1</v>
      </c>
      <c r="L231" s="495">
        <v>3</v>
      </c>
      <c r="M231" s="495">
        <v>24</v>
      </c>
      <c r="N231" s="495">
        <v>3</v>
      </c>
      <c r="O231" s="495">
        <v>23</v>
      </c>
      <c r="P231" s="495">
        <v>49</v>
      </c>
      <c r="Q231" s="495">
        <v>50</v>
      </c>
      <c r="R231" s="667">
        <v>47</v>
      </c>
      <c r="S231" s="30">
        <f t="shared" si="51"/>
        <v>200</v>
      </c>
    </row>
    <row r="232" spans="2:21" ht="15" customHeight="1" x14ac:dyDescent="0.25">
      <c r="B232" s="852"/>
      <c r="C232" s="846"/>
      <c r="D232" s="822"/>
      <c r="E232" s="836" t="s">
        <v>181</v>
      </c>
      <c r="F232" s="814"/>
      <c r="G232" s="47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589">
        <v>0</v>
      </c>
      <c r="S232" s="92">
        <f t="shared" si="51"/>
        <v>0</v>
      </c>
    </row>
    <row r="233" spans="2:21" ht="15" customHeight="1" x14ac:dyDescent="0.25">
      <c r="B233" s="852"/>
      <c r="C233" s="846"/>
      <c r="D233" s="822"/>
      <c r="E233" s="837" t="s">
        <v>182</v>
      </c>
      <c r="F233" s="833"/>
      <c r="G233" s="50">
        <v>274</v>
      </c>
      <c r="H233" s="17">
        <v>297</v>
      </c>
      <c r="I233" s="17">
        <v>163</v>
      </c>
      <c r="J233" s="17">
        <v>0</v>
      </c>
      <c r="K233" s="17">
        <v>4</v>
      </c>
      <c r="L233" s="17">
        <v>107</v>
      </c>
      <c r="M233" s="17">
        <v>169</v>
      </c>
      <c r="N233" s="17">
        <v>51</v>
      </c>
      <c r="O233" s="17">
        <v>228</v>
      </c>
      <c r="P233" s="17">
        <v>220</v>
      </c>
      <c r="Q233" s="17">
        <v>256</v>
      </c>
      <c r="R233" s="51">
        <v>194</v>
      </c>
      <c r="S233" s="87">
        <f t="shared" si="51"/>
        <v>1963</v>
      </c>
      <c r="T233" s="611"/>
      <c r="U233" s="634">
        <f>S229/S246</f>
        <v>0.33413078149920256</v>
      </c>
    </row>
    <row r="234" spans="2:21" ht="15" customHeight="1" thickBot="1" x14ac:dyDescent="0.3">
      <c r="B234" s="852"/>
      <c r="C234" s="846"/>
      <c r="D234" s="822"/>
      <c r="E234" s="834" t="s">
        <v>185</v>
      </c>
      <c r="F234" s="835"/>
      <c r="G234" s="355">
        <f>SUM(G232:G233)</f>
        <v>274</v>
      </c>
      <c r="H234" s="355">
        <f t="shared" ref="H234:R234" si="52">SUM(H232:H233)</f>
        <v>297</v>
      </c>
      <c r="I234" s="355">
        <f t="shared" si="52"/>
        <v>163</v>
      </c>
      <c r="J234" s="355">
        <f t="shared" si="52"/>
        <v>0</v>
      </c>
      <c r="K234" s="355">
        <f t="shared" si="52"/>
        <v>4</v>
      </c>
      <c r="L234" s="355">
        <f t="shared" si="52"/>
        <v>107</v>
      </c>
      <c r="M234" s="355">
        <f t="shared" si="52"/>
        <v>169</v>
      </c>
      <c r="N234" s="355">
        <f t="shared" si="52"/>
        <v>51</v>
      </c>
      <c r="O234" s="355">
        <f t="shared" si="52"/>
        <v>228</v>
      </c>
      <c r="P234" s="355">
        <f t="shared" si="52"/>
        <v>220</v>
      </c>
      <c r="Q234" s="355">
        <f t="shared" si="52"/>
        <v>256</v>
      </c>
      <c r="R234" s="355">
        <f t="shared" si="52"/>
        <v>194</v>
      </c>
      <c r="S234" s="84">
        <f>SUM(S232:S233)</f>
        <v>1963</v>
      </c>
      <c r="T234" s="611"/>
    </row>
    <row r="235" spans="2:21" ht="15" customHeight="1" thickBot="1" x14ac:dyDescent="0.3">
      <c r="B235" s="852"/>
      <c r="C235" s="846"/>
      <c r="D235" s="822"/>
      <c r="E235" s="896" t="s">
        <v>179</v>
      </c>
      <c r="F235" s="897"/>
      <c r="G235" s="140">
        <v>503</v>
      </c>
      <c r="H235" s="140">
        <v>636</v>
      </c>
      <c r="I235" s="140">
        <v>390</v>
      </c>
      <c r="J235" s="140">
        <v>15</v>
      </c>
      <c r="K235" s="140">
        <v>28</v>
      </c>
      <c r="L235" s="140">
        <v>238</v>
      </c>
      <c r="M235" s="140">
        <v>426</v>
      </c>
      <c r="N235" s="140">
        <v>240</v>
      </c>
      <c r="O235" s="140">
        <v>383</v>
      </c>
      <c r="P235" s="139">
        <v>385</v>
      </c>
      <c r="Q235" s="139">
        <v>402</v>
      </c>
      <c r="R235" s="140">
        <v>344</v>
      </c>
      <c r="S235" s="144">
        <f t="shared" si="51"/>
        <v>3990</v>
      </c>
    </row>
    <row r="236" spans="2:21" ht="15" customHeight="1" x14ac:dyDescent="0.25">
      <c r="B236" s="852"/>
      <c r="C236" s="846"/>
      <c r="D236" s="822"/>
      <c r="E236" s="838" t="s">
        <v>134</v>
      </c>
      <c r="F236" s="479" t="s">
        <v>11</v>
      </c>
      <c r="G236" s="267">
        <v>12</v>
      </c>
      <c r="H236" s="16">
        <v>3</v>
      </c>
      <c r="I236" s="16">
        <v>2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3</v>
      </c>
      <c r="P236" s="16">
        <v>6</v>
      </c>
      <c r="Q236" s="16">
        <v>12</v>
      </c>
      <c r="R236" s="70">
        <v>20</v>
      </c>
      <c r="S236" s="82">
        <f t="shared" si="51"/>
        <v>58</v>
      </c>
    </row>
    <row r="237" spans="2:21" ht="15" customHeight="1" x14ac:dyDescent="0.25">
      <c r="B237" s="852"/>
      <c r="C237" s="846"/>
      <c r="D237" s="822"/>
      <c r="E237" s="839"/>
      <c r="F237" s="480" t="s">
        <v>1</v>
      </c>
      <c r="G237" s="264">
        <v>672</v>
      </c>
      <c r="H237" s="248">
        <v>718</v>
      </c>
      <c r="I237" s="248">
        <v>413</v>
      </c>
      <c r="J237" s="248">
        <v>31</v>
      </c>
      <c r="K237" s="248">
        <v>33</v>
      </c>
      <c r="L237" s="248">
        <v>238</v>
      </c>
      <c r="M237" s="248">
        <v>318</v>
      </c>
      <c r="N237" s="248">
        <v>282</v>
      </c>
      <c r="O237" s="248">
        <v>479</v>
      </c>
      <c r="P237" s="248">
        <v>440</v>
      </c>
      <c r="Q237" s="248">
        <v>406</v>
      </c>
      <c r="R237" s="49">
        <v>332</v>
      </c>
      <c r="S237" s="92">
        <f t="shared" si="51"/>
        <v>4362</v>
      </c>
    </row>
    <row r="238" spans="2:21" ht="15" customHeight="1" x14ac:dyDescent="0.25">
      <c r="B238" s="852"/>
      <c r="C238" s="846"/>
      <c r="D238" s="822"/>
      <c r="E238" s="839"/>
      <c r="F238" s="481" t="s">
        <v>2</v>
      </c>
      <c r="G238" s="264">
        <v>25</v>
      </c>
      <c r="H238" s="248">
        <v>19</v>
      </c>
      <c r="I238" s="248">
        <v>23</v>
      </c>
      <c r="J238" s="248">
        <v>6</v>
      </c>
      <c r="K238" s="248">
        <v>5</v>
      </c>
      <c r="L238" s="248">
        <v>28</v>
      </c>
      <c r="M238" s="248">
        <v>14</v>
      </c>
      <c r="N238" s="248">
        <v>28</v>
      </c>
      <c r="O238" s="248">
        <v>17</v>
      </c>
      <c r="P238" s="248">
        <v>10</v>
      </c>
      <c r="Q238" s="248">
        <v>14</v>
      </c>
      <c r="R238" s="49">
        <v>29</v>
      </c>
      <c r="S238" s="83">
        <f t="shared" si="51"/>
        <v>218</v>
      </c>
    </row>
    <row r="239" spans="2:21" ht="15" customHeight="1" thickBot="1" x14ac:dyDescent="0.3">
      <c r="B239" s="852"/>
      <c r="C239" s="846"/>
      <c r="D239" s="822"/>
      <c r="E239" s="839"/>
      <c r="F239" s="476" t="s">
        <v>3</v>
      </c>
      <c r="G239" s="50">
        <v>0</v>
      </c>
      <c r="H239" s="17">
        <v>1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2</v>
      </c>
      <c r="Q239" s="17">
        <v>0</v>
      </c>
      <c r="R239" s="51">
        <v>2</v>
      </c>
      <c r="S239" s="87">
        <f t="shared" si="51"/>
        <v>5</v>
      </c>
    </row>
    <row r="240" spans="2:21" ht="15" customHeight="1" thickBot="1" x14ac:dyDescent="0.3">
      <c r="B240" s="852"/>
      <c r="C240" s="846"/>
      <c r="D240" s="822"/>
      <c r="E240" s="840"/>
      <c r="F240" s="482" t="s">
        <v>10</v>
      </c>
      <c r="G240" s="336">
        <f>SUM(G236:G239)</f>
        <v>709</v>
      </c>
      <c r="H240" s="337">
        <f t="shared" ref="H240:S240" si="53">SUM(H236:H239)</f>
        <v>741</v>
      </c>
      <c r="I240" s="337">
        <f t="shared" si="53"/>
        <v>438</v>
      </c>
      <c r="J240" s="337">
        <f t="shared" si="53"/>
        <v>37</v>
      </c>
      <c r="K240" s="337">
        <f t="shared" si="53"/>
        <v>38</v>
      </c>
      <c r="L240" s="337">
        <f t="shared" si="53"/>
        <v>266</v>
      </c>
      <c r="M240" s="337">
        <f t="shared" si="53"/>
        <v>332</v>
      </c>
      <c r="N240" s="337">
        <f t="shared" si="53"/>
        <v>310</v>
      </c>
      <c r="O240" s="337">
        <f t="shared" si="53"/>
        <v>499</v>
      </c>
      <c r="P240" s="337">
        <f t="shared" si="53"/>
        <v>458</v>
      </c>
      <c r="Q240" s="337">
        <f t="shared" si="53"/>
        <v>432</v>
      </c>
      <c r="R240" s="338">
        <f t="shared" si="53"/>
        <v>383</v>
      </c>
      <c r="S240" s="30">
        <f t="shared" si="53"/>
        <v>4643</v>
      </c>
    </row>
    <row r="241" spans="2:21" ht="15" customHeight="1" x14ac:dyDescent="0.25">
      <c r="B241" s="852"/>
      <c r="C241" s="846"/>
      <c r="D241" s="822"/>
      <c r="E241" s="838" t="s">
        <v>135</v>
      </c>
      <c r="F241" s="479" t="s">
        <v>1</v>
      </c>
      <c r="G241" s="15">
        <v>228</v>
      </c>
      <c r="H241" s="15">
        <v>292</v>
      </c>
      <c r="I241" s="15">
        <v>190</v>
      </c>
      <c r="J241" s="15">
        <v>5</v>
      </c>
      <c r="K241" s="15">
        <v>4</v>
      </c>
      <c r="L241" s="15">
        <v>8</v>
      </c>
      <c r="M241" s="15">
        <v>45</v>
      </c>
      <c r="N241" s="15">
        <v>56</v>
      </c>
      <c r="O241" s="15">
        <v>101</v>
      </c>
      <c r="P241" s="15">
        <v>149</v>
      </c>
      <c r="Q241" s="15">
        <v>176</v>
      </c>
      <c r="R241" s="15">
        <v>149</v>
      </c>
      <c r="S241" s="92">
        <f t="shared" si="51"/>
        <v>1403</v>
      </c>
    </row>
    <row r="242" spans="2:21" ht="15" customHeight="1" x14ac:dyDescent="0.25">
      <c r="B242" s="852"/>
      <c r="C242" s="846"/>
      <c r="D242" s="822"/>
      <c r="E242" s="839"/>
      <c r="F242" s="480" t="s">
        <v>2</v>
      </c>
      <c r="G242" s="248">
        <v>5</v>
      </c>
      <c r="H242" s="248">
        <v>2</v>
      </c>
      <c r="I242" s="248">
        <v>1</v>
      </c>
      <c r="J242" s="248">
        <v>0</v>
      </c>
      <c r="K242" s="248">
        <v>0</v>
      </c>
      <c r="L242" s="248">
        <v>0</v>
      </c>
      <c r="M242" s="248">
        <v>0</v>
      </c>
      <c r="N242" s="248">
        <v>0</v>
      </c>
      <c r="O242" s="248">
        <v>27</v>
      </c>
      <c r="P242" s="248">
        <v>41</v>
      </c>
      <c r="Q242" s="248">
        <v>11</v>
      </c>
      <c r="R242" s="248">
        <v>11</v>
      </c>
      <c r="S242" s="92">
        <f t="shared" si="51"/>
        <v>98</v>
      </c>
    </row>
    <row r="243" spans="2:21" ht="15" customHeight="1" x14ac:dyDescent="0.25">
      <c r="B243" s="852"/>
      <c r="C243" s="846"/>
      <c r="D243" s="822"/>
      <c r="E243" s="839"/>
      <c r="F243" s="481" t="s">
        <v>3</v>
      </c>
      <c r="G243" s="248">
        <v>17</v>
      </c>
      <c r="H243" s="248">
        <v>18</v>
      </c>
      <c r="I243" s="248">
        <v>2</v>
      </c>
      <c r="J243" s="248">
        <v>0</v>
      </c>
      <c r="K243" s="248">
        <v>0</v>
      </c>
      <c r="L243" s="248">
        <v>3</v>
      </c>
      <c r="M243" s="248">
        <v>1</v>
      </c>
      <c r="N243" s="248">
        <v>0</v>
      </c>
      <c r="O243" s="248">
        <v>0</v>
      </c>
      <c r="P243" s="248">
        <v>1</v>
      </c>
      <c r="Q243" s="248">
        <v>0</v>
      </c>
      <c r="R243" s="248">
        <v>0</v>
      </c>
      <c r="S243" s="83">
        <f t="shared" si="51"/>
        <v>42</v>
      </c>
    </row>
    <row r="244" spans="2:21" ht="15" customHeight="1" thickBot="1" x14ac:dyDescent="0.3">
      <c r="B244" s="852"/>
      <c r="C244" s="846"/>
      <c r="D244" s="822"/>
      <c r="E244" s="839"/>
      <c r="F244" s="476" t="s">
        <v>5</v>
      </c>
      <c r="G244" s="17">
        <v>1</v>
      </c>
      <c r="H244" s="17">
        <v>3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87">
        <f t="shared" si="51"/>
        <v>4</v>
      </c>
    </row>
    <row r="245" spans="2:21" ht="15" customHeight="1" thickBot="1" x14ac:dyDescent="0.3">
      <c r="B245" s="852"/>
      <c r="C245" s="846"/>
      <c r="D245" s="823"/>
      <c r="E245" s="840"/>
      <c r="F245" s="482" t="s">
        <v>10</v>
      </c>
      <c r="G245" s="336">
        <f>SUM(G241:G244)</f>
        <v>251</v>
      </c>
      <c r="H245" s="337">
        <f t="shared" ref="H245:S245" si="54">SUM(H241:H244)</f>
        <v>315</v>
      </c>
      <c r="I245" s="337">
        <f t="shared" si="54"/>
        <v>193</v>
      </c>
      <c r="J245" s="337">
        <f t="shared" si="54"/>
        <v>5</v>
      </c>
      <c r="K245" s="337">
        <f t="shared" si="54"/>
        <v>4</v>
      </c>
      <c r="L245" s="337">
        <f t="shared" si="54"/>
        <v>11</v>
      </c>
      <c r="M245" s="337">
        <f t="shared" si="54"/>
        <v>46</v>
      </c>
      <c r="N245" s="337">
        <f t="shared" si="54"/>
        <v>56</v>
      </c>
      <c r="O245" s="337">
        <f t="shared" si="54"/>
        <v>128</v>
      </c>
      <c r="P245" s="337">
        <f t="shared" si="54"/>
        <v>191</v>
      </c>
      <c r="Q245" s="337">
        <f t="shared" si="54"/>
        <v>187</v>
      </c>
      <c r="R245" s="338">
        <f t="shared" si="54"/>
        <v>160</v>
      </c>
      <c r="S245" s="30">
        <f t="shared" si="54"/>
        <v>1547</v>
      </c>
    </row>
    <row r="246" spans="2:21" ht="15" customHeight="1" thickBot="1" x14ac:dyDescent="0.3">
      <c r="B246" s="852"/>
      <c r="C246" s="846"/>
      <c r="D246" s="824"/>
      <c r="E246" s="831" t="s">
        <v>43</v>
      </c>
      <c r="F246" s="799"/>
      <c r="G246" s="133">
        <f>SUM(G229:G244)-G240-G234</f>
        <v>2710</v>
      </c>
      <c r="H246" s="88">
        <f t="shared" ref="H246:R246" si="55">SUM(H229:H244)-H240-H234</f>
        <v>3021</v>
      </c>
      <c r="I246" s="88">
        <f t="shared" si="55"/>
        <v>1689</v>
      </c>
      <c r="J246" s="88">
        <f t="shared" si="55"/>
        <v>86</v>
      </c>
      <c r="K246" s="88">
        <f t="shared" si="55"/>
        <v>95</v>
      </c>
      <c r="L246" s="88">
        <f t="shared" si="55"/>
        <v>965</v>
      </c>
      <c r="M246" s="88">
        <f t="shared" si="55"/>
        <v>1422</v>
      </c>
      <c r="N246" s="88">
        <f t="shared" si="55"/>
        <v>973</v>
      </c>
      <c r="O246" s="88">
        <f t="shared" si="55"/>
        <v>2068</v>
      </c>
      <c r="P246" s="88">
        <f>SUM(P229:P244)-P240-P234</f>
        <v>1993</v>
      </c>
      <c r="Q246" s="88">
        <f t="shared" si="55"/>
        <v>2070</v>
      </c>
      <c r="R246" s="89">
        <f t="shared" si="55"/>
        <v>1718</v>
      </c>
      <c r="S246" s="30">
        <f>SUM(G246:R246)</f>
        <v>18810</v>
      </c>
      <c r="U246" s="611"/>
    </row>
    <row r="247" spans="2:21" ht="7.5" customHeight="1" thickBot="1" x14ac:dyDescent="0.3">
      <c r="B247" s="852"/>
      <c r="C247" s="846"/>
      <c r="D247" s="810"/>
      <c r="E247" s="811"/>
      <c r="F247" s="811"/>
      <c r="G247" s="811"/>
      <c r="H247" s="811"/>
      <c r="I247" s="811"/>
      <c r="J247" s="811"/>
      <c r="K247" s="811"/>
      <c r="L247" s="811"/>
      <c r="M247" s="811"/>
      <c r="N247" s="811"/>
      <c r="O247" s="811"/>
      <c r="P247" s="811"/>
      <c r="Q247" s="811"/>
      <c r="R247" s="811"/>
      <c r="S247" s="812"/>
    </row>
    <row r="248" spans="2:21" ht="15" customHeight="1" x14ac:dyDescent="0.25">
      <c r="B248" s="852"/>
      <c r="C248" s="846"/>
      <c r="D248" s="821" t="s">
        <v>196</v>
      </c>
      <c r="E248" s="813" t="s">
        <v>157</v>
      </c>
      <c r="F248" s="814"/>
      <c r="G248" s="248">
        <v>7975</v>
      </c>
      <c r="H248" s="248">
        <v>8387</v>
      </c>
      <c r="I248" s="248">
        <v>4173</v>
      </c>
      <c r="J248" s="248">
        <v>646</v>
      </c>
      <c r="K248" s="248">
        <v>1645</v>
      </c>
      <c r="L248" s="248">
        <v>3740</v>
      </c>
      <c r="M248" s="248">
        <v>5196</v>
      </c>
      <c r="N248" s="248">
        <v>3130</v>
      </c>
      <c r="O248" s="248">
        <v>6004</v>
      </c>
      <c r="P248" s="248">
        <v>5430</v>
      </c>
      <c r="Q248" s="248">
        <v>5299</v>
      </c>
      <c r="R248" s="248">
        <v>5069</v>
      </c>
      <c r="S248" s="82">
        <f>SUM(G248:R248)</f>
        <v>56694</v>
      </c>
    </row>
    <row r="249" spans="2:21" ht="15" customHeight="1" thickBot="1" x14ac:dyDescent="0.3">
      <c r="B249" s="852"/>
      <c r="C249" s="846"/>
      <c r="D249" s="822"/>
      <c r="E249" s="796" t="s">
        <v>158</v>
      </c>
      <c r="F249" s="797"/>
      <c r="G249" s="268">
        <v>822</v>
      </c>
      <c r="H249" s="138">
        <v>872</v>
      </c>
      <c r="I249" s="138">
        <v>364</v>
      </c>
      <c r="J249" s="138">
        <v>10</v>
      </c>
      <c r="K249" s="138">
        <v>71</v>
      </c>
      <c r="L249" s="138">
        <v>277</v>
      </c>
      <c r="M249" s="138">
        <v>374</v>
      </c>
      <c r="N249" s="138">
        <v>245</v>
      </c>
      <c r="O249" s="138">
        <v>286</v>
      </c>
      <c r="P249" s="138">
        <v>300</v>
      </c>
      <c r="Q249" s="138">
        <v>267</v>
      </c>
      <c r="R249" s="666">
        <v>298</v>
      </c>
      <c r="S249" s="84">
        <f t="shared" ref="S249:S266" si="56">SUM(G249:R249)</f>
        <v>4186</v>
      </c>
    </row>
    <row r="250" spans="2:21" ht="15" customHeight="1" thickBot="1" x14ac:dyDescent="0.3">
      <c r="B250" s="852"/>
      <c r="C250" s="846"/>
      <c r="D250" s="822"/>
      <c r="E250" s="843" t="s">
        <v>137</v>
      </c>
      <c r="F250" s="844"/>
      <c r="G250" s="137">
        <v>0</v>
      </c>
      <c r="H250" s="136">
        <v>0</v>
      </c>
      <c r="I250" s="136">
        <v>0</v>
      </c>
      <c r="J250" s="136">
        <v>2</v>
      </c>
      <c r="K250" s="136">
        <v>30</v>
      </c>
      <c r="L250" s="136">
        <v>95</v>
      </c>
      <c r="M250" s="136">
        <v>122</v>
      </c>
      <c r="N250" s="136">
        <v>17</v>
      </c>
      <c r="O250" s="136">
        <v>122</v>
      </c>
      <c r="P250" s="136">
        <v>120</v>
      </c>
      <c r="Q250" s="136">
        <v>119</v>
      </c>
      <c r="R250" s="134">
        <v>106</v>
      </c>
      <c r="S250" s="282">
        <f t="shared" si="56"/>
        <v>733</v>
      </c>
    </row>
    <row r="251" spans="2:21" ht="15" customHeight="1" x14ac:dyDescent="0.25">
      <c r="B251" s="852"/>
      <c r="C251" s="846"/>
      <c r="D251" s="822"/>
      <c r="E251" s="813" t="s">
        <v>181</v>
      </c>
      <c r="F251" s="814"/>
      <c r="G251" s="47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589">
        <v>0</v>
      </c>
      <c r="S251" s="82">
        <f t="shared" si="56"/>
        <v>0</v>
      </c>
    </row>
    <row r="252" spans="2:21" ht="15" customHeight="1" x14ac:dyDescent="0.25">
      <c r="B252" s="852"/>
      <c r="C252" s="846"/>
      <c r="D252" s="822"/>
      <c r="E252" s="892" t="s">
        <v>182</v>
      </c>
      <c r="F252" s="893"/>
      <c r="G252" s="266">
        <v>432</v>
      </c>
      <c r="H252" s="303">
        <v>511</v>
      </c>
      <c r="I252" s="303">
        <v>273</v>
      </c>
      <c r="J252" s="303">
        <v>34</v>
      </c>
      <c r="K252" s="303">
        <v>178</v>
      </c>
      <c r="L252" s="303">
        <v>365</v>
      </c>
      <c r="M252" s="303">
        <v>364</v>
      </c>
      <c r="N252" s="303">
        <v>192</v>
      </c>
      <c r="O252" s="303">
        <v>357</v>
      </c>
      <c r="P252" s="303">
        <v>399</v>
      </c>
      <c r="Q252" s="303">
        <v>340</v>
      </c>
      <c r="R252" s="22">
        <v>321</v>
      </c>
      <c r="S252" s="83">
        <f t="shared" si="56"/>
        <v>3766</v>
      </c>
      <c r="U252" s="634">
        <f>S248/S266</f>
        <v>0.47097819314641742</v>
      </c>
    </row>
    <row r="253" spans="2:21" ht="15" customHeight="1" thickBot="1" x14ac:dyDescent="0.3">
      <c r="B253" s="852"/>
      <c r="C253" s="846"/>
      <c r="D253" s="822"/>
      <c r="E253" s="894" t="s">
        <v>185</v>
      </c>
      <c r="F253" s="835"/>
      <c r="G253" s="355">
        <f>SUM(G251:G252)</f>
        <v>432</v>
      </c>
      <c r="H253" s="670">
        <f t="shared" ref="H253:R253" si="57">SUM(H251:H252)</f>
        <v>511</v>
      </c>
      <c r="I253" s="670">
        <f t="shared" si="57"/>
        <v>273</v>
      </c>
      <c r="J253" s="670">
        <f t="shared" si="57"/>
        <v>34</v>
      </c>
      <c r="K253" s="670">
        <f t="shared" si="57"/>
        <v>178</v>
      </c>
      <c r="L253" s="670">
        <f t="shared" si="57"/>
        <v>365</v>
      </c>
      <c r="M253" s="670">
        <f t="shared" si="57"/>
        <v>364</v>
      </c>
      <c r="N253" s="670">
        <f t="shared" si="57"/>
        <v>192</v>
      </c>
      <c r="O253" s="670">
        <f t="shared" si="57"/>
        <v>357</v>
      </c>
      <c r="P253" s="670">
        <f t="shared" si="57"/>
        <v>399</v>
      </c>
      <c r="Q253" s="670">
        <f t="shared" si="57"/>
        <v>340</v>
      </c>
      <c r="R253" s="671">
        <f t="shared" si="57"/>
        <v>321</v>
      </c>
      <c r="S253" s="125">
        <f>SUM(S251:S252)</f>
        <v>3766</v>
      </c>
    </row>
    <row r="254" spans="2:21" ht="15" customHeight="1" thickBot="1" x14ac:dyDescent="0.3">
      <c r="B254" s="852"/>
      <c r="C254" s="846"/>
      <c r="D254" s="822"/>
      <c r="E254" s="803" t="s">
        <v>179</v>
      </c>
      <c r="F254" s="804"/>
      <c r="G254" s="665">
        <v>1715</v>
      </c>
      <c r="H254" s="495">
        <v>1962</v>
      </c>
      <c r="I254" s="495">
        <v>1017</v>
      </c>
      <c r="J254" s="495">
        <v>324</v>
      </c>
      <c r="K254" s="495">
        <v>856</v>
      </c>
      <c r="L254" s="495">
        <v>1296</v>
      </c>
      <c r="M254" s="495">
        <v>1521</v>
      </c>
      <c r="N254" s="495">
        <v>808</v>
      </c>
      <c r="O254" s="495">
        <v>1589</v>
      </c>
      <c r="P254" s="668">
        <v>1601</v>
      </c>
      <c r="Q254" s="668">
        <v>1806</v>
      </c>
      <c r="R254" s="669">
        <v>1488</v>
      </c>
      <c r="S254" s="30">
        <f t="shared" si="56"/>
        <v>15983</v>
      </c>
    </row>
    <row r="255" spans="2:21" ht="15" customHeight="1" x14ac:dyDescent="0.25">
      <c r="B255" s="852"/>
      <c r="C255" s="846"/>
      <c r="D255" s="822"/>
      <c r="E255" s="815" t="s">
        <v>134</v>
      </c>
      <c r="F255" s="479" t="s">
        <v>11</v>
      </c>
      <c r="G255" s="267">
        <v>15</v>
      </c>
      <c r="H255" s="16">
        <v>13</v>
      </c>
      <c r="I255" s="16">
        <v>7</v>
      </c>
      <c r="J255" s="16">
        <v>0</v>
      </c>
      <c r="K255" s="16">
        <v>4</v>
      </c>
      <c r="L255" s="16">
        <v>15</v>
      </c>
      <c r="M255" s="16">
        <v>10</v>
      </c>
      <c r="N255" s="16">
        <v>2</v>
      </c>
      <c r="O255" s="16">
        <v>0</v>
      </c>
      <c r="P255" s="16">
        <v>5</v>
      </c>
      <c r="Q255" s="16">
        <v>9</v>
      </c>
      <c r="R255" s="70">
        <v>12</v>
      </c>
      <c r="S255" s="82">
        <f t="shared" si="56"/>
        <v>92</v>
      </c>
    </row>
    <row r="256" spans="2:21" ht="15" customHeight="1" x14ac:dyDescent="0.25">
      <c r="B256" s="852"/>
      <c r="C256" s="846"/>
      <c r="D256" s="822"/>
      <c r="E256" s="816"/>
      <c r="F256" s="480" t="s">
        <v>1</v>
      </c>
      <c r="G256" s="264">
        <v>3319</v>
      </c>
      <c r="H256" s="248">
        <v>3520</v>
      </c>
      <c r="I256" s="248">
        <v>1904</v>
      </c>
      <c r="J256" s="248">
        <v>259</v>
      </c>
      <c r="K256" s="248">
        <v>799</v>
      </c>
      <c r="L256" s="248">
        <v>1669</v>
      </c>
      <c r="M256" s="248">
        <v>2096</v>
      </c>
      <c r="N256" s="248">
        <v>1247</v>
      </c>
      <c r="O256" s="248">
        <v>2186</v>
      </c>
      <c r="P256" s="248">
        <v>2057</v>
      </c>
      <c r="Q256" s="248">
        <v>2173</v>
      </c>
      <c r="R256" s="49">
        <v>1843</v>
      </c>
      <c r="S256" s="92">
        <f t="shared" si="56"/>
        <v>23072</v>
      </c>
    </row>
    <row r="257" spans="2:21" ht="15" customHeight="1" x14ac:dyDescent="0.25">
      <c r="B257" s="852"/>
      <c r="C257" s="846"/>
      <c r="D257" s="822"/>
      <c r="E257" s="816"/>
      <c r="F257" s="481" t="s">
        <v>2</v>
      </c>
      <c r="G257" s="264">
        <v>872</v>
      </c>
      <c r="H257" s="248">
        <v>946</v>
      </c>
      <c r="I257" s="248">
        <v>519</v>
      </c>
      <c r="J257" s="248">
        <v>117</v>
      </c>
      <c r="K257" s="248">
        <v>221</v>
      </c>
      <c r="L257" s="248">
        <v>592</v>
      </c>
      <c r="M257" s="248">
        <v>579</v>
      </c>
      <c r="N257" s="248">
        <v>336</v>
      </c>
      <c r="O257" s="248">
        <v>688</v>
      </c>
      <c r="P257" s="248">
        <v>794</v>
      </c>
      <c r="Q257" s="248">
        <v>824</v>
      </c>
      <c r="R257" s="49">
        <v>695</v>
      </c>
      <c r="S257" s="83">
        <f t="shared" si="56"/>
        <v>7183</v>
      </c>
    </row>
    <row r="258" spans="2:21" ht="15" customHeight="1" thickBot="1" x14ac:dyDescent="0.3">
      <c r="B258" s="852"/>
      <c r="C258" s="846"/>
      <c r="D258" s="822"/>
      <c r="E258" s="816"/>
      <c r="F258" s="476" t="s">
        <v>3</v>
      </c>
      <c r="G258" s="50">
        <v>79</v>
      </c>
      <c r="H258" s="17">
        <v>1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1</v>
      </c>
      <c r="O258" s="17">
        <v>1</v>
      </c>
      <c r="P258" s="17">
        <v>28</v>
      </c>
      <c r="Q258" s="17">
        <v>2</v>
      </c>
      <c r="R258" s="51">
        <v>29</v>
      </c>
      <c r="S258" s="87">
        <f t="shared" si="56"/>
        <v>141</v>
      </c>
    </row>
    <row r="259" spans="2:21" ht="15" customHeight="1" thickBot="1" x14ac:dyDescent="0.3">
      <c r="B259" s="852"/>
      <c r="C259" s="846"/>
      <c r="D259" s="822"/>
      <c r="E259" s="817"/>
      <c r="F259" s="482" t="s">
        <v>10</v>
      </c>
      <c r="G259" s="336">
        <f>SUM(G255:G258)</f>
        <v>4285</v>
      </c>
      <c r="H259" s="337">
        <f t="shared" ref="H259:S259" si="58">SUM(H255:H258)</f>
        <v>4480</v>
      </c>
      <c r="I259" s="337">
        <f t="shared" si="58"/>
        <v>2430</v>
      </c>
      <c r="J259" s="337">
        <f t="shared" si="58"/>
        <v>376</v>
      </c>
      <c r="K259" s="337">
        <f t="shared" si="58"/>
        <v>1024</v>
      </c>
      <c r="L259" s="337">
        <f t="shared" si="58"/>
        <v>2276</v>
      </c>
      <c r="M259" s="337">
        <f t="shared" si="58"/>
        <v>2685</v>
      </c>
      <c r="N259" s="337">
        <f t="shared" si="58"/>
        <v>1586</v>
      </c>
      <c r="O259" s="337">
        <f t="shared" si="58"/>
        <v>2875</v>
      </c>
      <c r="P259" s="337">
        <f t="shared" si="58"/>
        <v>2884</v>
      </c>
      <c r="Q259" s="337">
        <f t="shared" si="58"/>
        <v>3008</v>
      </c>
      <c r="R259" s="338">
        <f t="shared" si="58"/>
        <v>2579</v>
      </c>
      <c r="S259" s="30">
        <f t="shared" si="58"/>
        <v>30488</v>
      </c>
    </row>
    <row r="260" spans="2:21" ht="15" customHeight="1" x14ac:dyDescent="0.25">
      <c r="B260" s="852"/>
      <c r="C260" s="846"/>
      <c r="D260" s="822"/>
      <c r="E260" s="807" t="s">
        <v>135</v>
      </c>
      <c r="F260" s="479" t="s">
        <v>11</v>
      </c>
      <c r="G260" s="265">
        <v>4</v>
      </c>
      <c r="H260" s="15">
        <v>5</v>
      </c>
      <c r="I260" s="15">
        <v>1</v>
      </c>
      <c r="J260" s="15">
        <v>0</v>
      </c>
      <c r="K260" s="15">
        <v>0</v>
      </c>
      <c r="L260" s="15">
        <v>0</v>
      </c>
      <c r="M260" s="15">
        <v>2</v>
      </c>
      <c r="N260" s="15">
        <v>0</v>
      </c>
      <c r="O260" s="15">
        <v>0</v>
      </c>
      <c r="P260" s="15">
        <v>1</v>
      </c>
      <c r="Q260" s="15">
        <v>3</v>
      </c>
      <c r="R260" s="25">
        <v>0</v>
      </c>
      <c r="S260" s="92">
        <f t="shared" si="56"/>
        <v>16</v>
      </c>
    </row>
    <row r="261" spans="2:21" ht="15" customHeight="1" x14ac:dyDescent="0.25">
      <c r="B261" s="852"/>
      <c r="C261" s="846"/>
      <c r="D261" s="822"/>
      <c r="E261" s="808"/>
      <c r="F261" s="480" t="s">
        <v>1</v>
      </c>
      <c r="G261" s="266">
        <v>1198</v>
      </c>
      <c r="H261" s="248">
        <v>1524</v>
      </c>
      <c r="I261" s="248">
        <v>825</v>
      </c>
      <c r="J261" s="248">
        <v>57</v>
      </c>
      <c r="K261" s="248">
        <v>85</v>
      </c>
      <c r="L261" s="248">
        <v>140</v>
      </c>
      <c r="M261" s="248">
        <v>371</v>
      </c>
      <c r="N261" s="248">
        <v>263</v>
      </c>
      <c r="O261" s="248">
        <v>522</v>
      </c>
      <c r="P261" s="248">
        <v>996</v>
      </c>
      <c r="Q261" s="248">
        <v>945</v>
      </c>
      <c r="R261" s="22">
        <v>741</v>
      </c>
      <c r="S261" s="92">
        <f t="shared" si="56"/>
        <v>7667</v>
      </c>
    </row>
    <row r="262" spans="2:21" ht="15" customHeight="1" x14ac:dyDescent="0.25">
      <c r="B262" s="852"/>
      <c r="C262" s="846"/>
      <c r="D262" s="822"/>
      <c r="E262" s="808"/>
      <c r="F262" s="481" t="s">
        <v>2</v>
      </c>
      <c r="G262" s="266">
        <v>88</v>
      </c>
      <c r="H262" s="248">
        <v>81</v>
      </c>
      <c r="I262" s="248">
        <v>52</v>
      </c>
      <c r="J262" s="248">
        <v>0</v>
      </c>
      <c r="K262" s="248">
        <v>7</v>
      </c>
      <c r="L262" s="248">
        <v>17</v>
      </c>
      <c r="M262" s="248">
        <v>50</v>
      </c>
      <c r="N262" s="248">
        <v>40</v>
      </c>
      <c r="O262" s="248">
        <v>66</v>
      </c>
      <c r="P262" s="248">
        <v>99</v>
      </c>
      <c r="Q262" s="248">
        <v>89</v>
      </c>
      <c r="R262" s="22">
        <v>53</v>
      </c>
      <c r="S262" s="83">
        <f t="shared" si="56"/>
        <v>642</v>
      </c>
    </row>
    <row r="263" spans="2:21" ht="15" customHeight="1" x14ac:dyDescent="0.25">
      <c r="B263" s="852"/>
      <c r="C263" s="846"/>
      <c r="D263" s="822"/>
      <c r="E263" s="808"/>
      <c r="F263" s="476" t="s">
        <v>3</v>
      </c>
      <c r="G263" s="266">
        <v>16</v>
      </c>
      <c r="H263" s="248">
        <v>17</v>
      </c>
      <c r="I263" s="248">
        <v>2</v>
      </c>
      <c r="J263" s="248">
        <v>0</v>
      </c>
      <c r="K263" s="248">
        <v>0</v>
      </c>
      <c r="L263" s="248">
        <v>15</v>
      </c>
      <c r="M263" s="248">
        <v>13</v>
      </c>
      <c r="N263" s="248">
        <v>0</v>
      </c>
      <c r="O263" s="248">
        <v>3</v>
      </c>
      <c r="P263" s="248">
        <v>2</v>
      </c>
      <c r="Q263" s="248">
        <v>0</v>
      </c>
      <c r="R263" s="22">
        <v>0</v>
      </c>
      <c r="S263" s="87">
        <f t="shared" si="56"/>
        <v>68</v>
      </c>
    </row>
    <row r="264" spans="2:21" ht="15" customHeight="1" thickBot="1" x14ac:dyDescent="0.3">
      <c r="B264" s="852"/>
      <c r="C264" s="846"/>
      <c r="D264" s="822"/>
      <c r="E264" s="808"/>
      <c r="F264" s="489" t="s">
        <v>5</v>
      </c>
      <c r="G264" s="38">
        <v>18</v>
      </c>
      <c r="H264" s="17">
        <v>24</v>
      </c>
      <c r="I264" s="17">
        <v>7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19</v>
      </c>
      <c r="P264" s="17">
        <v>25</v>
      </c>
      <c r="Q264" s="17">
        <v>24</v>
      </c>
      <c r="R264" s="23">
        <v>15</v>
      </c>
      <c r="S264" s="87">
        <f t="shared" si="56"/>
        <v>132</v>
      </c>
    </row>
    <row r="265" spans="2:21" ht="15" customHeight="1" thickBot="1" x14ac:dyDescent="0.3">
      <c r="B265" s="852"/>
      <c r="C265" s="846"/>
      <c r="D265" s="823"/>
      <c r="E265" s="809"/>
      <c r="F265" s="482" t="s">
        <v>10</v>
      </c>
      <c r="G265" s="336">
        <f>SUM(G260:G264)</f>
        <v>1324</v>
      </c>
      <c r="H265" s="337">
        <f t="shared" ref="H265:S265" si="59">SUM(H260:H264)</f>
        <v>1651</v>
      </c>
      <c r="I265" s="337">
        <f t="shared" si="59"/>
        <v>887</v>
      </c>
      <c r="J265" s="337">
        <f t="shared" si="59"/>
        <v>57</v>
      </c>
      <c r="K265" s="337">
        <f t="shared" si="59"/>
        <v>92</v>
      </c>
      <c r="L265" s="337">
        <f t="shared" si="59"/>
        <v>172</v>
      </c>
      <c r="M265" s="337">
        <f t="shared" si="59"/>
        <v>436</v>
      </c>
      <c r="N265" s="337">
        <f t="shared" si="59"/>
        <v>303</v>
      </c>
      <c r="O265" s="337">
        <f t="shared" si="59"/>
        <v>610</v>
      </c>
      <c r="P265" s="337">
        <f t="shared" si="59"/>
        <v>1123</v>
      </c>
      <c r="Q265" s="337">
        <f t="shared" si="59"/>
        <v>1061</v>
      </c>
      <c r="R265" s="338">
        <f t="shared" si="59"/>
        <v>809</v>
      </c>
      <c r="S265" s="30">
        <f t="shared" si="59"/>
        <v>8525</v>
      </c>
    </row>
    <row r="266" spans="2:21" ht="15" customHeight="1" thickBot="1" x14ac:dyDescent="0.3">
      <c r="B266" s="852"/>
      <c r="C266" s="846"/>
      <c r="D266" s="824"/>
      <c r="E266" s="798" t="s">
        <v>43</v>
      </c>
      <c r="F266" s="799"/>
      <c r="G266" s="101">
        <f t="shared" ref="G266:R266" si="60">SUM(G248:G264)-G259-G253</f>
        <v>16553</v>
      </c>
      <c r="H266" s="88">
        <f t="shared" si="60"/>
        <v>17863</v>
      </c>
      <c r="I266" s="88">
        <f t="shared" si="60"/>
        <v>9144</v>
      </c>
      <c r="J266" s="88">
        <f t="shared" si="60"/>
        <v>1449</v>
      </c>
      <c r="K266" s="88">
        <f t="shared" si="60"/>
        <v>3896</v>
      </c>
      <c r="L266" s="88">
        <f t="shared" si="60"/>
        <v>8221</v>
      </c>
      <c r="M266" s="88">
        <f t="shared" si="60"/>
        <v>10698</v>
      </c>
      <c r="N266" s="88">
        <f t="shared" si="60"/>
        <v>6281</v>
      </c>
      <c r="O266" s="88">
        <f t="shared" si="60"/>
        <v>11843</v>
      </c>
      <c r="P266" s="88">
        <f t="shared" si="60"/>
        <v>11857</v>
      </c>
      <c r="Q266" s="88">
        <f t="shared" si="60"/>
        <v>11900</v>
      </c>
      <c r="R266" s="89">
        <f t="shared" si="60"/>
        <v>10670</v>
      </c>
      <c r="S266" s="30">
        <f t="shared" si="56"/>
        <v>120375</v>
      </c>
    </row>
    <row r="267" spans="2:21" ht="7.5" customHeight="1" thickBot="1" x14ac:dyDescent="0.3">
      <c r="B267" s="852"/>
      <c r="C267" s="846"/>
      <c r="D267" s="810"/>
      <c r="E267" s="811"/>
      <c r="F267" s="811"/>
      <c r="G267" s="811"/>
      <c r="H267" s="811"/>
      <c r="I267" s="811"/>
      <c r="J267" s="811"/>
      <c r="K267" s="811"/>
      <c r="L267" s="811"/>
      <c r="M267" s="811"/>
      <c r="N267" s="811"/>
      <c r="O267" s="811"/>
      <c r="P267" s="811"/>
      <c r="Q267" s="811"/>
      <c r="R267" s="811"/>
      <c r="S267" s="812"/>
    </row>
    <row r="268" spans="2:21" ht="15" customHeight="1" x14ac:dyDescent="0.25">
      <c r="B268" s="852"/>
      <c r="C268" s="846"/>
      <c r="D268" s="821" t="s">
        <v>197</v>
      </c>
      <c r="E268" s="813" t="s">
        <v>157</v>
      </c>
      <c r="F268" s="814"/>
      <c r="G268" s="248">
        <v>1511</v>
      </c>
      <c r="H268" s="248">
        <v>1654</v>
      </c>
      <c r="I268" s="248">
        <v>762</v>
      </c>
      <c r="J268" s="248">
        <v>95</v>
      </c>
      <c r="K268" s="248">
        <v>650</v>
      </c>
      <c r="L268" s="248">
        <v>978</v>
      </c>
      <c r="M268" s="248">
        <v>1450</v>
      </c>
      <c r="N268" s="248">
        <v>1299</v>
      </c>
      <c r="O268" s="248">
        <v>1660</v>
      </c>
      <c r="P268" s="248">
        <v>1627</v>
      </c>
      <c r="Q268" s="248">
        <v>1587</v>
      </c>
      <c r="R268" s="248">
        <v>1471</v>
      </c>
      <c r="S268" s="82">
        <f>SUM(G268:R268)</f>
        <v>14744</v>
      </c>
    </row>
    <row r="269" spans="2:21" ht="15" customHeight="1" thickBot="1" x14ac:dyDescent="0.3">
      <c r="B269" s="852"/>
      <c r="C269" s="846"/>
      <c r="D269" s="822"/>
      <c r="E269" s="796" t="s">
        <v>158</v>
      </c>
      <c r="F269" s="797"/>
      <c r="G269" s="672">
        <v>71</v>
      </c>
      <c r="H269" s="138">
        <v>99</v>
      </c>
      <c r="I269" s="138">
        <v>53</v>
      </c>
      <c r="J269" s="138">
        <v>5</v>
      </c>
      <c r="K269" s="138">
        <v>23</v>
      </c>
      <c r="L269" s="138">
        <v>57</v>
      </c>
      <c r="M269" s="138">
        <v>45</v>
      </c>
      <c r="N269" s="138">
        <v>49</v>
      </c>
      <c r="O269" s="138">
        <v>42</v>
      </c>
      <c r="P269" s="138">
        <v>71</v>
      </c>
      <c r="Q269" s="138">
        <v>59</v>
      </c>
      <c r="R269" s="666">
        <v>65</v>
      </c>
      <c r="S269" s="84">
        <f t="shared" ref="S269:S283" si="61">SUM(G269:R269)</f>
        <v>639</v>
      </c>
    </row>
    <row r="270" spans="2:21" ht="15" customHeight="1" thickBot="1" x14ac:dyDescent="0.3">
      <c r="B270" s="852"/>
      <c r="C270" s="846"/>
      <c r="D270" s="822"/>
      <c r="E270" s="841" t="s">
        <v>137</v>
      </c>
      <c r="F270" s="842"/>
      <c r="G270" s="137">
        <v>0</v>
      </c>
      <c r="H270" s="136">
        <v>0</v>
      </c>
      <c r="I270" s="136">
        <v>0</v>
      </c>
      <c r="J270" s="136">
        <v>0</v>
      </c>
      <c r="K270" s="136">
        <v>1</v>
      </c>
      <c r="L270" s="136">
        <v>6</v>
      </c>
      <c r="M270" s="136">
        <v>8</v>
      </c>
      <c r="N270" s="136">
        <v>1</v>
      </c>
      <c r="O270" s="136">
        <v>4</v>
      </c>
      <c r="P270" s="136">
        <v>8</v>
      </c>
      <c r="Q270" s="136">
        <v>8</v>
      </c>
      <c r="R270" s="134">
        <v>7</v>
      </c>
      <c r="S270" s="339">
        <f t="shared" si="61"/>
        <v>43</v>
      </c>
      <c r="U270" s="634">
        <f>S268/S283</f>
        <v>0.57052199822002092</v>
      </c>
    </row>
    <row r="271" spans="2:21" ht="15" customHeight="1" x14ac:dyDescent="0.25">
      <c r="B271" s="852"/>
      <c r="C271" s="846"/>
      <c r="D271" s="822"/>
      <c r="E271" s="815" t="s">
        <v>134</v>
      </c>
      <c r="F271" s="479" t="s">
        <v>11</v>
      </c>
      <c r="G271" s="47">
        <v>0</v>
      </c>
      <c r="H271" s="15">
        <v>0</v>
      </c>
      <c r="I271" s="15">
        <v>1</v>
      </c>
      <c r="J271" s="15">
        <v>0</v>
      </c>
      <c r="K271" s="15">
        <v>0</v>
      </c>
      <c r="L271" s="15">
        <v>1</v>
      </c>
      <c r="M271" s="15">
        <v>3</v>
      </c>
      <c r="N271" s="15">
        <v>2</v>
      </c>
      <c r="O271" s="15">
        <v>0</v>
      </c>
      <c r="P271" s="15">
        <v>0</v>
      </c>
      <c r="Q271" s="15">
        <v>6</v>
      </c>
      <c r="R271" s="589">
        <v>8</v>
      </c>
      <c r="S271" s="92">
        <f t="shared" si="61"/>
        <v>21</v>
      </c>
    </row>
    <row r="272" spans="2:21" ht="15" customHeight="1" x14ac:dyDescent="0.25">
      <c r="B272" s="852"/>
      <c r="C272" s="846"/>
      <c r="D272" s="822"/>
      <c r="E272" s="816"/>
      <c r="F272" s="480" t="s">
        <v>1</v>
      </c>
      <c r="G272" s="264">
        <v>49</v>
      </c>
      <c r="H272" s="248">
        <v>39</v>
      </c>
      <c r="I272" s="248">
        <v>20</v>
      </c>
      <c r="J272" s="248">
        <v>25</v>
      </c>
      <c r="K272" s="248">
        <v>50</v>
      </c>
      <c r="L272" s="248">
        <v>5</v>
      </c>
      <c r="M272" s="248">
        <v>4</v>
      </c>
      <c r="N272" s="248">
        <v>3</v>
      </c>
      <c r="O272" s="248">
        <v>6</v>
      </c>
      <c r="P272" s="248">
        <v>33</v>
      </c>
      <c r="Q272" s="248">
        <v>27</v>
      </c>
      <c r="R272" s="49">
        <v>24</v>
      </c>
      <c r="S272" s="92">
        <f t="shared" si="61"/>
        <v>285</v>
      </c>
    </row>
    <row r="273" spans="2:21" ht="15" customHeight="1" x14ac:dyDescent="0.25">
      <c r="B273" s="852"/>
      <c r="C273" s="846"/>
      <c r="D273" s="822"/>
      <c r="E273" s="816"/>
      <c r="F273" s="481" t="s">
        <v>2</v>
      </c>
      <c r="G273" s="264">
        <v>1123</v>
      </c>
      <c r="H273" s="248">
        <v>1210</v>
      </c>
      <c r="I273" s="248">
        <v>647</v>
      </c>
      <c r="J273" s="248">
        <v>44</v>
      </c>
      <c r="K273" s="248">
        <v>390</v>
      </c>
      <c r="L273" s="248">
        <v>751</v>
      </c>
      <c r="M273" s="248">
        <v>731</v>
      </c>
      <c r="N273" s="248">
        <v>428</v>
      </c>
      <c r="O273" s="248">
        <v>811</v>
      </c>
      <c r="P273" s="248">
        <v>888</v>
      </c>
      <c r="Q273" s="248">
        <v>964</v>
      </c>
      <c r="R273" s="49">
        <v>862</v>
      </c>
      <c r="S273" s="83">
        <f t="shared" si="61"/>
        <v>8849</v>
      </c>
    </row>
    <row r="274" spans="2:21" ht="15" customHeight="1" thickBot="1" x14ac:dyDescent="0.3">
      <c r="B274" s="852"/>
      <c r="C274" s="846"/>
      <c r="D274" s="822"/>
      <c r="E274" s="816"/>
      <c r="F274" s="476" t="s">
        <v>3</v>
      </c>
      <c r="G274" s="50">
        <v>72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51">
        <v>0</v>
      </c>
      <c r="S274" s="87">
        <f t="shared" si="61"/>
        <v>72</v>
      </c>
    </row>
    <row r="275" spans="2:21" ht="15" customHeight="1" thickBot="1" x14ac:dyDescent="0.3">
      <c r="B275" s="852"/>
      <c r="C275" s="846"/>
      <c r="D275" s="822"/>
      <c r="E275" s="817"/>
      <c r="F275" s="482" t="s">
        <v>10</v>
      </c>
      <c r="G275" s="336">
        <f>SUM(G271:G274)</f>
        <v>1244</v>
      </c>
      <c r="H275" s="337">
        <f t="shared" ref="H275:S275" si="62">SUM(H271:H274)</f>
        <v>1249</v>
      </c>
      <c r="I275" s="337">
        <f t="shared" si="62"/>
        <v>668</v>
      </c>
      <c r="J275" s="337">
        <f t="shared" si="62"/>
        <v>69</v>
      </c>
      <c r="K275" s="337">
        <f t="shared" si="62"/>
        <v>440</v>
      </c>
      <c r="L275" s="337">
        <f t="shared" si="62"/>
        <v>757</v>
      </c>
      <c r="M275" s="337">
        <f t="shared" si="62"/>
        <v>738</v>
      </c>
      <c r="N275" s="337">
        <f t="shared" si="62"/>
        <v>433</v>
      </c>
      <c r="O275" s="337">
        <f t="shared" si="62"/>
        <v>817</v>
      </c>
      <c r="P275" s="337">
        <f t="shared" si="62"/>
        <v>921</v>
      </c>
      <c r="Q275" s="337">
        <f t="shared" si="62"/>
        <v>997</v>
      </c>
      <c r="R275" s="338">
        <f t="shared" si="62"/>
        <v>894</v>
      </c>
      <c r="S275" s="30">
        <f t="shared" si="62"/>
        <v>9227</v>
      </c>
    </row>
    <row r="276" spans="2:21" ht="15" customHeight="1" x14ac:dyDescent="0.25">
      <c r="B276" s="852"/>
      <c r="C276" s="846"/>
      <c r="D276" s="822"/>
      <c r="E276" s="815" t="s">
        <v>135</v>
      </c>
      <c r="F276" s="505" t="s">
        <v>11</v>
      </c>
      <c r="G276" s="15">
        <v>0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1</v>
      </c>
      <c r="P276" s="15">
        <v>0</v>
      </c>
      <c r="Q276" s="15">
        <v>1</v>
      </c>
      <c r="R276" s="15">
        <v>0</v>
      </c>
      <c r="S276" s="92">
        <f t="shared" si="61"/>
        <v>3</v>
      </c>
    </row>
    <row r="277" spans="2:21" ht="15" customHeight="1" x14ac:dyDescent="0.25">
      <c r="B277" s="852"/>
      <c r="C277" s="846"/>
      <c r="D277" s="822"/>
      <c r="E277" s="816"/>
      <c r="F277" s="532" t="s">
        <v>1</v>
      </c>
      <c r="G277" s="248">
        <v>15</v>
      </c>
      <c r="H277" s="248">
        <v>38</v>
      </c>
      <c r="I277" s="248">
        <v>16</v>
      </c>
      <c r="J277" s="248">
        <v>2</v>
      </c>
      <c r="K277" s="248">
        <v>2</v>
      </c>
      <c r="L277" s="248">
        <v>7</v>
      </c>
      <c r="M277" s="248">
        <v>6</v>
      </c>
      <c r="N277" s="248">
        <v>6</v>
      </c>
      <c r="O277" s="248">
        <v>10</v>
      </c>
      <c r="P277" s="248">
        <v>16</v>
      </c>
      <c r="Q277" s="248">
        <v>17</v>
      </c>
      <c r="R277" s="248">
        <v>15</v>
      </c>
      <c r="S277" s="92">
        <f t="shared" si="61"/>
        <v>150</v>
      </c>
    </row>
    <row r="278" spans="2:21" ht="15" customHeight="1" x14ac:dyDescent="0.25">
      <c r="B278" s="852"/>
      <c r="C278" s="846"/>
      <c r="D278" s="822"/>
      <c r="E278" s="816"/>
      <c r="F278" s="507" t="s">
        <v>2</v>
      </c>
      <c r="G278" s="248">
        <v>140</v>
      </c>
      <c r="H278" s="248">
        <v>189</v>
      </c>
      <c r="I278" s="248">
        <v>94</v>
      </c>
      <c r="J278" s="248">
        <v>0</v>
      </c>
      <c r="K278" s="248">
        <v>4</v>
      </c>
      <c r="L278" s="248">
        <v>32</v>
      </c>
      <c r="M278" s="248">
        <v>45</v>
      </c>
      <c r="N278" s="248">
        <v>34</v>
      </c>
      <c r="O278" s="248">
        <v>52</v>
      </c>
      <c r="P278" s="248">
        <v>97</v>
      </c>
      <c r="Q278" s="248">
        <v>112</v>
      </c>
      <c r="R278" s="248">
        <v>93</v>
      </c>
      <c r="S278" s="83">
        <f t="shared" si="61"/>
        <v>892</v>
      </c>
    </row>
    <row r="279" spans="2:21" ht="15" customHeight="1" x14ac:dyDescent="0.25">
      <c r="B279" s="852"/>
      <c r="C279" s="846"/>
      <c r="D279" s="822"/>
      <c r="E279" s="816"/>
      <c r="F279" s="509" t="s">
        <v>3</v>
      </c>
      <c r="G279" s="248">
        <v>0</v>
      </c>
      <c r="H279" s="248">
        <v>0</v>
      </c>
      <c r="I279" s="248">
        <v>0</v>
      </c>
      <c r="J279" s="248">
        <v>0</v>
      </c>
      <c r="K279" s="248">
        <v>0</v>
      </c>
      <c r="L279" s="248">
        <v>0</v>
      </c>
      <c r="M279" s="248">
        <v>0</v>
      </c>
      <c r="N279" s="248">
        <v>0</v>
      </c>
      <c r="O279" s="248">
        <v>6</v>
      </c>
      <c r="P279" s="248">
        <v>1</v>
      </c>
      <c r="Q279" s="248">
        <v>0</v>
      </c>
      <c r="R279" s="248">
        <v>0</v>
      </c>
      <c r="S279" s="87">
        <f t="shared" si="61"/>
        <v>7</v>
      </c>
    </row>
    <row r="280" spans="2:21" ht="15" customHeight="1" x14ac:dyDescent="0.25">
      <c r="B280" s="852"/>
      <c r="C280" s="846"/>
      <c r="D280" s="822"/>
      <c r="E280" s="816"/>
      <c r="F280" s="509" t="s">
        <v>5</v>
      </c>
      <c r="G280" s="248">
        <v>21</v>
      </c>
      <c r="H280" s="248">
        <v>30</v>
      </c>
      <c r="I280" s="248">
        <v>11</v>
      </c>
      <c r="J280" s="248">
        <v>0</v>
      </c>
      <c r="K280" s="248">
        <v>0</v>
      </c>
      <c r="L280" s="248">
        <v>0</v>
      </c>
      <c r="M280" s="248">
        <v>0</v>
      </c>
      <c r="N280" s="248">
        <v>0</v>
      </c>
      <c r="O280" s="248">
        <v>12</v>
      </c>
      <c r="P280" s="248">
        <v>28</v>
      </c>
      <c r="Q280" s="248">
        <v>21</v>
      </c>
      <c r="R280" s="248">
        <v>15</v>
      </c>
      <c r="S280" s="87">
        <f t="shared" si="61"/>
        <v>138</v>
      </c>
    </row>
    <row r="281" spans="2:21" ht="15" customHeight="1" thickBot="1" x14ac:dyDescent="0.3">
      <c r="B281" s="852"/>
      <c r="C281" s="846"/>
      <c r="D281" s="823"/>
      <c r="E281" s="816"/>
      <c r="F281" s="533" t="s">
        <v>8</v>
      </c>
      <c r="G281" s="247">
        <v>0</v>
      </c>
      <c r="H281" s="140">
        <v>0</v>
      </c>
      <c r="I281" s="140">
        <v>0</v>
      </c>
      <c r="J281" s="140">
        <v>0</v>
      </c>
      <c r="K281" s="140">
        <v>0</v>
      </c>
      <c r="L281" s="140">
        <v>0</v>
      </c>
      <c r="M281" s="140">
        <v>0</v>
      </c>
      <c r="N281" s="140">
        <v>0</v>
      </c>
      <c r="O281" s="140">
        <v>0</v>
      </c>
      <c r="P281" s="140">
        <v>0</v>
      </c>
      <c r="Q281" s="140">
        <v>0</v>
      </c>
      <c r="R281" s="141">
        <v>0</v>
      </c>
      <c r="S281" s="87">
        <f t="shared" si="61"/>
        <v>0</v>
      </c>
    </row>
    <row r="282" spans="2:21" ht="15" customHeight="1" thickBot="1" x14ac:dyDescent="0.3">
      <c r="B282" s="852"/>
      <c r="C282" s="846"/>
      <c r="D282" s="823"/>
      <c r="E282" s="817"/>
      <c r="F282" s="482" t="s">
        <v>10</v>
      </c>
      <c r="G282" s="336">
        <f>SUM(G276:G281)</f>
        <v>176</v>
      </c>
      <c r="H282" s="337">
        <f t="shared" ref="H282:S282" si="63">SUM(H276:H281)</f>
        <v>257</v>
      </c>
      <c r="I282" s="337">
        <f t="shared" si="63"/>
        <v>122</v>
      </c>
      <c r="J282" s="337">
        <f t="shared" si="63"/>
        <v>2</v>
      </c>
      <c r="K282" s="337">
        <f t="shared" si="63"/>
        <v>6</v>
      </c>
      <c r="L282" s="337">
        <f t="shared" si="63"/>
        <v>39</v>
      </c>
      <c r="M282" s="337">
        <f t="shared" si="63"/>
        <v>51</v>
      </c>
      <c r="N282" s="337">
        <f t="shared" si="63"/>
        <v>40</v>
      </c>
      <c r="O282" s="337">
        <f t="shared" si="63"/>
        <v>81</v>
      </c>
      <c r="P282" s="337">
        <f t="shared" si="63"/>
        <v>142</v>
      </c>
      <c r="Q282" s="337">
        <f t="shared" si="63"/>
        <v>151</v>
      </c>
      <c r="R282" s="338">
        <f t="shared" si="63"/>
        <v>123</v>
      </c>
      <c r="S282" s="30">
        <f t="shared" si="63"/>
        <v>1190</v>
      </c>
    </row>
    <row r="283" spans="2:21" ht="15" customHeight="1" thickBot="1" x14ac:dyDescent="0.3">
      <c r="B283" s="852"/>
      <c r="C283" s="846"/>
      <c r="D283" s="824"/>
      <c r="E283" s="798" t="s">
        <v>43</v>
      </c>
      <c r="F283" s="799"/>
      <c r="G283" s="101">
        <f>SUM(G268:G281)-G275</f>
        <v>3002</v>
      </c>
      <c r="H283" s="88">
        <f t="shared" ref="H283:R283" si="64">SUM(H268:H281)-H275</f>
        <v>3259</v>
      </c>
      <c r="I283" s="88">
        <f t="shared" si="64"/>
        <v>1605</v>
      </c>
      <c r="J283" s="88">
        <f t="shared" si="64"/>
        <v>171</v>
      </c>
      <c r="K283" s="88">
        <f t="shared" si="64"/>
        <v>1120</v>
      </c>
      <c r="L283" s="88">
        <f t="shared" si="64"/>
        <v>1837</v>
      </c>
      <c r="M283" s="88">
        <f t="shared" si="64"/>
        <v>2292</v>
      </c>
      <c r="N283" s="88">
        <f t="shared" si="64"/>
        <v>1822</v>
      </c>
      <c r="O283" s="88">
        <f t="shared" si="64"/>
        <v>2604</v>
      </c>
      <c r="P283" s="88">
        <f t="shared" si="64"/>
        <v>2769</v>
      </c>
      <c r="Q283" s="88">
        <f t="shared" si="64"/>
        <v>2802</v>
      </c>
      <c r="R283" s="89">
        <f t="shared" si="64"/>
        <v>2560</v>
      </c>
      <c r="S283" s="30">
        <f t="shared" si="61"/>
        <v>25843</v>
      </c>
    </row>
    <row r="284" spans="2:21" ht="7.5" customHeight="1" thickBot="1" x14ac:dyDescent="0.3">
      <c r="B284" s="852"/>
      <c r="C284" s="846"/>
      <c r="D284" s="810"/>
      <c r="E284" s="811"/>
      <c r="F284" s="811"/>
      <c r="G284" s="811"/>
      <c r="H284" s="811"/>
      <c r="I284" s="811"/>
      <c r="J284" s="811"/>
      <c r="K284" s="811"/>
      <c r="L284" s="811"/>
      <c r="M284" s="811"/>
      <c r="N284" s="811"/>
      <c r="O284" s="811"/>
      <c r="P284" s="811"/>
      <c r="Q284" s="811"/>
      <c r="R284" s="811"/>
      <c r="S284" s="812"/>
    </row>
    <row r="285" spans="2:21" ht="15" customHeight="1" x14ac:dyDescent="0.25">
      <c r="B285" s="852"/>
      <c r="C285" s="846"/>
      <c r="D285" s="818" t="s">
        <v>198</v>
      </c>
      <c r="E285" s="836" t="s">
        <v>157</v>
      </c>
      <c r="F285" s="814"/>
      <c r="G285" s="297">
        <v>20488</v>
      </c>
      <c r="H285" s="297">
        <v>19301</v>
      </c>
      <c r="I285" s="297">
        <v>10681</v>
      </c>
      <c r="J285" s="297">
        <v>1517</v>
      </c>
      <c r="K285" s="297">
        <v>3636</v>
      </c>
      <c r="L285" s="297">
        <v>8448</v>
      </c>
      <c r="M285" s="297">
        <v>10814</v>
      </c>
      <c r="N285" s="297">
        <v>8143</v>
      </c>
      <c r="O285" s="297">
        <v>11989</v>
      </c>
      <c r="P285" s="297">
        <v>12773</v>
      </c>
      <c r="Q285" s="297">
        <v>11911</v>
      </c>
      <c r="R285" s="297">
        <v>12600</v>
      </c>
      <c r="S285" s="82">
        <f>SUM(G285:R285)</f>
        <v>132301</v>
      </c>
    </row>
    <row r="286" spans="2:21" ht="15" customHeight="1" thickBot="1" x14ac:dyDescent="0.3">
      <c r="B286" s="852"/>
      <c r="C286" s="846"/>
      <c r="D286" s="819"/>
      <c r="E286" s="837" t="s">
        <v>158</v>
      </c>
      <c r="F286" s="833"/>
      <c r="G286" s="153">
        <v>8309</v>
      </c>
      <c r="H286" s="145">
        <v>7443</v>
      </c>
      <c r="I286" s="145">
        <v>3472</v>
      </c>
      <c r="J286" s="145">
        <v>232</v>
      </c>
      <c r="K286" s="145">
        <v>995</v>
      </c>
      <c r="L286" s="145">
        <v>2734</v>
      </c>
      <c r="M286" s="145">
        <v>3412</v>
      </c>
      <c r="N286" s="145">
        <v>2473</v>
      </c>
      <c r="O286" s="145">
        <v>3473</v>
      </c>
      <c r="P286" s="145">
        <v>4200</v>
      </c>
      <c r="Q286" s="145">
        <v>3752</v>
      </c>
      <c r="R286" s="145">
        <v>4050</v>
      </c>
      <c r="S286" s="84">
        <f t="shared" ref="S286:S302" si="65">SUM(G286:R286)</f>
        <v>44545</v>
      </c>
    </row>
    <row r="287" spans="2:21" ht="15" customHeight="1" thickBot="1" x14ac:dyDescent="0.3">
      <c r="B287" s="852"/>
      <c r="C287" s="846"/>
      <c r="D287" s="819"/>
      <c r="E287" s="843" t="s">
        <v>137</v>
      </c>
      <c r="F287" s="844"/>
      <c r="G287" s="592">
        <v>0</v>
      </c>
      <c r="H287" s="594">
        <v>0</v>
      </c>
      <c r="I287" s="594">
        <v>0</v>
      </c>
      <c r="J287" s="594">
        <v>31</v>
      </c>
      <c r="K287" s="594">
        <v>65</v>
      </c>
      <c r="L287" s="594">
        <v>67</v>
      </c>
      <c r="M287" s="594">
        <v>208</v>
      </c>
      <c r="N287" s="594">
        <v>172</v>
      </c>
      <c r="O287" s="594">
        <v>188</v>
      </c>
      <c r="P287" s="594">
        <v>175</v>
      </c>
      <c r="Q287" s="594">
        <v>189</v>
      </c>
      <c r="R287" s="595">
        <v>217</v>
      </c>
      <c r="S287" s="144">
        <f t="shared" si="65"/>
        <v>1312</v>
      </c>
      <c r="U287" s="634">
        <f>S285/S302</f>
        <v>0.55518906919458333</v>
      </c>
    </row>
    <row r="288" spans="2:21" ht="15" customHeight="1" thickBot="1" x14ac:dyDescent="0.3">
      <c r="B288" s="852"/>
      <c r="C288" s="846"/>
      <c r="D288" s="819"/>
      <c r="E288" s="800" t="s">
        <v>179</v>
      </c>
      <c r="F288" s="801"/>
      <c r="G288" s="137">
        <v>1447</v>
      </c>
      <c r="H288" s="136">
        <v>1590</v>
      </c>
      <c r="I288" s="136">
        <v>1122</v>
      </c>
      <c r="J288" s="136">
        <v>429</v>
      </c>
      <c r="K288" s="136">
        <v>868</v>
      </c>
      <c r="L288" s="136">
        <v>1260</v>
      </c>
      <c r="M288" s="136">
        <v>1667</v>
      </c>
      <c r="N288" s="136">
        <v>1101</v>
      </c>
      <c r="O288" s="136">
        <v>1510</v>
      </c>
      <c r="P288" s="135">
        <v>1763</v>
      </c>
      <c r="Q288" s="135">
        <v>1862</v>
      </c>
      <c r="R288" s="134">
        <v>1871</v>
      </c>
      <c r="S288" s="97">
        <f t="shared" si="65"/>
        <v>16490</v>
      </c>
    </row>
    <row r="289" spans="2:19" ht="15" customHeight="1" x14ac:dyDescent="0.25">
      <c r="B289" s="852"/>
      <c r="C289" s="846"/>
      <c r="D289" s="819"/>
      <c r="E289" s="838" t="s">
        <v>134</v>
      </c>
      <c r="F289" s="480" t="s">
        <v>11</v>
      </c>
      <c r="G289" s="248">
        <v>43</v>
      </c>
      <c r="H289" s="248">
        <v>50</v>
      </c>
      <c r="I289" s="248">
        <v>21</v>
      </c>
      <c r="J289" s="248">
        <v>0</v>
      </c>
      <c r="K289" s="248">
        <v>1</v>
      </c>
      <c r="L289" s="248">
        <v>0</v>
      </c>
      <c r="M289" s="248">
        <v>4</v>
      </c>
      <c r="N289" s="248">
        <v>1</v>
      </c>
      <c r="O289" s="248">
        <v>7</v>
      </c>
      <c r="P289" s="248">
        <v>18</v>
      </c>
      <c r="Q289" s="248">
        <v>10</v>
      </c>
      <c r="R289" s="248">
        <v>9</v>
      </c>
      <c r="S289" s="82">
        <f t="shared" si="65"/>
        <v>164</v>
      </c>
    </row>
    <row r="290" spans="2:19" ht="15" customHeight="1" x14ac:dyDescent="0.25">
      <c r="B290" s="852"/>
      <c r="C290" s="846"/>
      <c r="D290" s="819"/>
      <c r="E290" s="839"/>
      <c r="F290" s="480" t="s">
        <v>1</v>
      </c>
      <c r="G290" s="248">
        <v>4967</v>
      </c>
      <c r="H290" s="248">
        <v>4680</v>
      </c>
      <c r="I290" s="248">
        <v>2992</v>
      </c>
      <c r="J290" s="248">
        <v>643</v>
      </c>
      <c r="K290" s="248">
        <v>1251</v>
      </c>
      <c r="L290" s="248">
        <v>2204</v>
      </c>
      <c r="M290" s="248">
        <v>2571</v>
      </c>
      <c r="N290" s="248">
        <v>1534</v>
      </c>
      <c r="O290" s="248">
        <v>2975</v>
      </c>
      <c r="P290" s="248">
        <v>3442</v>
      </c>
      <c r="Q290" s="248">
        <v>3513</v>
      </c>
      <c r="R290" s="248">
        <v>3082</v>
      </c>
      <c r="S290" s="92">
        <f t="shared" si="65"/>
        <v>33854</v>
      </c>
    </row>
    <row r="291" spans="2:19" ht="15" customHeight="1" x14ac:dyDescent="0.25">
      <c r="B291" s="852"/>
      <c r="C291" s="846"/>
      <c r="D291" s="819"/>
      <c r="E291" s="839"/>
      <c r="F291" s="481" t="s">
        <v>2</v>
      </c>
      <c r="G291" s="248">
        <v>293</v>
      </c>
      <c r="H291" s="248">
        <v>265</v>
      </c>
      <c r="I291" s="248">
        <v>138</v>
      </c>
      <c r="J291" s="248">
        <v>27</v>
      </c>
      <c r="K291" s="248">
        <v>36</v>
      </c>
      <c r="L291" s="248">
        <v>76</v>
      </c>
      <c r="M291" s="248">
        <v>89</v>
      </c>
      <c r="N291" s="248">
        <v>68</v>
      </c>
      <c r="O291" s="248">
        <v>125</v>
      </c>
      <c r="P291" s="248">
        <v>112</v>
      </c>
      <c r="Q291" s="248">
        <v>140</v>
      </c>
      <c r="R291" s="248">
        <v>164</v>
      </c>
      <c r="S291" s="83">
        <f t="shared" si="65"/>
        <v>1533</v>
      </c>
    </row>
    <row r="292" spans="2:19" ht="15" customHeight="1" x14ac:dyDescent="0.25">
      <c r="B292" s="852"/>
      <c r="C292" s="846"/>
      <c r="D292" s="819"/>
      <c r="E292" s="839"/>
      <c r="F292" s="476" t="s">
        <v>3</v>
      </c>
      <c r="G292" s="17">
        <v>0</v>
      </c>
      <c r="H292" s="17">
        <v>1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1</v>
      </c>
      <c r="P292" s="17">
        <v>4</v>
      </c>
      <c r="Q292" s="17">
        <v>0</v>
      </c>
      <c r="R292" s="17">
        <v>0</v>
      </c>
      <c r="S292" s="83">
        <f t="shared" si="65"/>
        <v>6</v>
      </c>
    </row>
    <row r="293" spans="2:19" ht="15" customHeight="1" thickBot="1" x14ac:dyDescent="0.3">
      <c r="B293" s="852"/>
      <c r="C293" s="846"/>
      <c r="D293" s="819"/>
      <c r="E293" s="839"/>
      <c r="F293" s="476" t="s">
        <v>5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1</v>
      </c>
      <c r="O293" s="17">
        <v>0</v>
      </c>
      <c r="P293" s="17">
        <v>0</v>
      </c>
      <c r="Q293" s="17">
        <v>0</v>
      </c>
      <c r="R293" s="17">
        <v>0</v>
      </c>
      <c r="S293" s="87">
        <f t="shared" si="65"/>
        <v>1</v>
      </c>
    </row>
    <row r="294" spans="2:19" ht="15" customHeight="1" thickBot="1" x14ac:dyDescent="0.3">
      <c r="B294" s="852"/>
      <c r="C294" s="846"/>
      <c r="D294" s="819"/>
      <c r="E294" s="840"/>
      <c r="F294" s="482" t="s">
        <v>10</v>
      </c>
      <c r="G294" s="336">
        <f>SUM(G289:G293)</f>
        <v>5303</v>
      </c>
      <c r="H294" s="337">
        <f t="shared" ref="H294:S294" si="66">SUM(H289:H293)</f>
        <v>4996</v>
      </c>
      <c r="I294" s="337">
        <f t="shared" si="66"/>
        <v>3151</v>
      </c>
      <c r="J294" s="337">
        <f t="shared" si="66"/>
        <v>670</v>
      </c>
      <c r="K294" s="337">
        <f t="shared" si="66"/>
        <v>1288</v>
      </c>
      <c r="L294" s="337">
        <f t="shared" si="66"/>
        <v>2280</v>
      </c>
      <c r="M294" s="337">
        <f t="shared" si="66"/>
        <v>2664</v>
      </c>
      <c r="N294" s="337">
        <f t="shared" si="66"/>
        <v>1604</v>
      </c>
      <c r="O294" s="337">
        <f t="shared" si="66"/>
        <v>3108</v>
      </c>
      <c r="P294" s="337">
        <f t="shared" si="66"/>
        <v>3576</v>
      </c>
      <c r="Q294" s="337">
        <f t="shared" si="66"/>
        <v>3663</v>
      </c>
      <c r="R294" s="338">
        <f t="shared" si="66"/>
        <v>3255</v>
      </c>
      <c r="S294" s="30">
        <f t="shared" si="66"/>
        <v>35558</v>
      </c>
    </row>
    <row r="295" spans="2:19" ht="15" customHeight="1" x14ac:dyDescent="0.25">
      <c r="B295" s="852"/>
      <c r="C295" s="846"/>
      <c r="D295" s="819"/>
      <c r="E295" s="838" t="s">
        <v>135</v>
      </c>
      <c r="F295" s="505" t="s">
        <v>11</v>
      </c>
      <c r="G295" s="267">
        <v>11</v>
      </c>
      <c r="H295" s="16">
        <v>30</v>
      </c>
      <c r="I295" s="16">
        <v>12</v>
      </c>
      <c r="J295" s="16">
        <v>0</v>
      </c>
      <c r="K295" s="16">
        <v>0</v>
      </c>
      <c r="L295" s="16">
        <v>1</v>
      </c>
      <c r="M295" s="16">
        <v>2</v>
      </c>
      <c r="N295" s="16">
        <v>2</v>
      </c>
      <c r="O295" s="16">
        <v>5</v>
      </c>
      <c r="P295" s="16">
        <v>15</v>
      </c>
      <c r="Q295" s="16">
        <v>8</v>
      </c>
      <c r="R295" s="70">
        <v>1</v>
      </c>
      <c r="S295" s="82">
        <f t="shared" si="65"/>
        <v>87</v>
      </c>
    </row>
    <row r="296" spans="2:19" ht="15" customHeight="1" x14ac:dyDescent="0.25">
      <c r="B296" s="852"/>
      <c r="C296" s="846"/>
      <c r="D296" s="819"/>
      <c r="E296" s="839"/>
      <c r="F296" s="532" t="s">
        <v>1</v>
      </c>
      <c r="G296" s="264">
        <v>1421</v>
      </c>
      <c r="H296" s="248">
        <v>1686</v>
      </c>
      <c r="I296" s="248">
        <v>843</v>
      </c>
      <c r="J296" s="248">
        <v>2</v>
      </c>
      <c r="K296" s="248">
        <v>28</v>
      </c>
      <c r="L296" s="248">
        <v>230</v>
      </c>
      <c r="M296" s="248">
        <v>298</v>
      </c>
      <c r="N296" s="248">
        <v>280</v>
      </c>
      <c r="O296" s="248">
        <v>589</v>
      </c>
      <c r="P296" s="248">
        <v>821</v>
      </c>
      <c r="Q296" s="248">
        <v>808</v>
      </c>
      <c r="R296" s="49">
        <v>742</v>
      </c>
      <c r="S296" s="92">
        <f t="shared" si="65"/>
        <v>7748</v>
      </c>
    </row>
    <row r="297" spans="2:19" ht="15" customHeight="1" x14ac:dyDescent="0.25">
      <c r="B297" s="852"/>
      <c r="C297" s="846"/>
      <c r="D297" s="819"/>
      <c r="E297" s="839"/>
      <c r="F297" s="507" t="s">
        <v>2</v>
      </c>
      <c r="G297" s="264">
        <v>32</v>
      </c>
      <c r="H297" s="248">
        <v>31</v>
      </c>
      <c r="I297" s="248">
        <v>22</v>
      </c>
      <c r="J297" s="248">
        <v>0</v>
      </c>
      <c r="K297" s="248">
        <v>4</v>
      </c>
      <c r="L297" s="248">
        <v>28</v>
      </c>
      <c r="M297" s="248">
        <v>17</v>
      </c>
      <c r="N297" s="248">
        <v>0</v>
      </c>
      <c r="O297" s="248">
        <v>8</v>
      </c>
      <c r="P297" s="248">
        <v>29</v>
      </c>
      <c r="Q297" s="248">
        <v>41</v>
      </c>
      <c r="R297" s="49">
        <v>35</v>
      </c>
      <c r="S297" s="83">
        <f t="shared" si="65"/>
        <v>247</v>
      </c>
    </row>
    <row r="298" spans="2:19" ht="15" customHeight="1" x14ac:dyDescent="0.25">
      <c r="B298" s="852"/>
      <c r="C298" s="846"/>
      <c r="D298" s="819"/>
      <c r="E298" s="839"/>
      <c r="F298" s="509" t="s">
        <v>3</v>
      </c>
      <c r="G298" s="50">
        <v>0</v>
      </c>
      <c r="H298" s="17">
        <v>0</v>
      </c>
      <c r="I298" s="17">
        <v>1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1</v>
      </c>
      <c r="P298" s="17">
        <v>1</v>
      </c>
      <c r="Q298" s="17">
        <v>0</v>
      </c>
      <c r="R298" s="51">
        <v>0</v>
      </c>
      <c r="S298" s="83">
        <f t="shared" si="65"/>
        <v>3</v>
      </c>
    </row>
    <row r="299" spans="2:19" ht="15" customHeight="1" x14ac:dyDescent="0.25">
      <c r="B299" s="852"/>
      <c r="C299" s="846"/>
      <c r="D299" s="819"/>
      <c r="E299" s="839"/>
      <c r="F299" s="509" t="s">
        <v>4</v>
      </c>
      <c r="G299" s="50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1</v>
      </c>
      <c r="R299" s="51">
        <v>0</v>
      </c>
      <c r="S299" s="83">
        <f t="shared" si="65"/>
        <v>1</v>
      </c>
    </row>
    <row r="300" spans="2:19" ht="15" customHeight="1" thickBot="1" x14ac:dyDescent="0.3">
      <c r="B300" s="852"/>
      <c r="C300" s="846"/>
      <c r="D300" s="819"/>
      <c r="E300" s="839"/>
      <c r="F300" s="509" t="s">
        <v>5</v>
      </c>
      <c r="G300" s="50">
        <v>4</v>
      </c>
      <c r="H300" s="17">
        <v>3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51">
        <v>0</v>
      </c>
      <c r="S300" s="83">
        <f t="shared" si="65"/>
        <v>7</v>
      </c>
    </row>
    <row r="301" spans="2:19" ht="15" customHeight="1" thickBot="1" x14ac:dyDescent="0.3">
      <c r="B301" s="852"/>
      <c r="C301" s="846"/>
      <c r="D301" s="819"/>
      <c r="E301" s="840"/>
      <c r="F301" s="534" t="s">
        <v>10</v>
      </c>
      <c r="G301" s="336">
        <f t="shared" ref="G301:S301" si="67">SUM(G295:G300)</f>
        <v>1468</v>
      </c>
      <c r="H301" s="337">
        <f t="shared" si="67"/>
        <v>1750</v>
      </c>
      <c r="I301" s="337">
        <f t="shared" si="67"/>
        <v>878</v>
      </c>
      <c r="J301" s="337">
        <f t="shared" si="67"/>
        <v>2</v>
      </c>
      <c r="K301" s="337">
        <f t="shared" si="67"/>
        <v>32</v>
      </c>
      <c r="L301" s="337">
        <f t="shared" si="67"/>
        <v>259</v>
      </c>
      <c r="M301" s="337">
        <f t="shared" si="67"/>
        <v>317</v>
      </c>
      <c r="N301" s="337">
        <f t="shared" si="67"/>
        <v>282</v>
      </c>
      <c r="O301" s="337">
        <f t="shared" si="67"/>
        <v>603</v>
      </c>
      <c r="P301" s="337">
        <f t="shared" si="67"/>
        <v>866</v>
      </c>
      <c r="Q301" s="337">
        <f t="shared" si="67"/>
        <v>858</v>
      </c>
      <c r="R301" s="338">
        <f t="shared" si="67"/>
        <v>778</v>
      </c>
      <c r="S301" s="30">
        <f t="shared" si="67"/>
        <v>8093</v>
      </c>
    </row>
    <row r="302" spans="2:19" ht="15" customHeight="1" thickBot="1" x14ac:dyDescent="0.3">
      <c r="B302" s="852"/>
      <c r="C302" s="846"/>
      <c r="D302" s="820"/>
      <c r="E302" s="831" t="s">
        <v>43</v>
      </c>
      <c r="F302" s="799"/>
      <c r="G302" s="101">
        <f t="shared" ref="G302:R302" si="68">SUM(G285:G300)-G294</f>
        <v>37015</v>
      </c>
      <c r="H302" s="88">
        <f t="shared" si="68"/>
        <v>35080</v>
      </c>
      <c r="I302" s="88">
        <f t="shared" si="68"/>
        <v>19304</v>
      </c>
      <c r="J302" s="88">
        <f t="shared" si="68"/>
        <v>2881</v>
      </c>
      <c r="K302" s="88">
        <f t="shared" si="68"/>
        <v>6884</v>
      </c>
      <c r="L302" s="88">
        <f t="shared" si="68"/>
        <v>15048</v>
      </c>
      <c r="M302" s="88">
        <f t="shared" si="68"/>
        <v>19082</v>
      </c>
      <c r="N302" s="88">
        <f t="shared" si="68"/>
        <v>13775</v>
      </c>
      <c r="O302" s="88">
        <f t="shared" si="68"/>
        <v>20871</v>
      </c>
      <c r="P302" s="88">
        <f t="shared" si="68"/>
        <v>23353</v>
      </c>
      <c r="Q302" s="88">
        <f t="shared" si="68"/>
        <v>22235</v>
      </c>
      <c r="R302" s="89">
        <f t="shared" si="68"/>
        <v>22771</v>
      </c>
      <c r="S302" s="30">
        <f t="shared" si="65"/>
        <v>238299</v>
      </c>
    </row>
    <row r="303" spans="2:19" ht="7.5" customHeight="1" thickBot="1" x14ac:dyDescent="0.3">
      <c r="B303" s="852"/>
      <c r="C303" s="846"/>
      <c r="D303" s="810"/>
      <c r="E303" s="811"/>
      <c r="F303" s="811"/>
      <c r="G303" s="811"/>
      <c r="H303" s="811"/>
      <c r="I303" s="811"/>
      <c r="J303" s="811"/>
      <c r="K303" s="811"/>
      <c r="L303" s="811"/>
      <c r="M303" s="811"/>
      <c r="N303" s="811"/>
      <c r="O303" s="811"/>
      <c r="P303" s="811"/>
      <c r="Q303" s="811"/>
      <c r="R303" s="811"/>
      <c r="S303" s="812"/>
    </row>
    <row r="304" spans="2:19" ht="15" customHeight="1" x14ac:dyDescent="0.25">
      <c r="B304" s="852"/>
      <c r="C304" s="846"/>
      <c r="D304" s="818" t="s">
        <v>199</v>
      </c>
      <c r="E304" s="867" t="s">
        <v>157</v>
      </c>
      <c r="F304" s="868"/>
      <c r="G304" s="297">
        <v>23847</v>
      </c>
      <c r="H304" s="297">
        <v>23714</v>
      </c>
      <c r="I304" s="297">
        <v>12123</v>
      </c>
      <c r="J304" s="297">
        <v>2577</v>
      </c>
      <c r="K304" s="297">
        <v>5667</v>
      </c>
      <c r="L304" s="297">
        <v>12192</v>
      </c>
      <c r="M304" s="297">
        <v>15934</v>
      </c>
      <c r="N304" s="297">
        <v>12854</v>
      </c>
      <c r="O304" s="297">
        <v>17080</v>
      </c>
      <c r="P304" s="297">
        <v>16592</v>
      </c>
      <c r="Q304" s="297">
        <v>15949</v>
      </c>
      <c r="R304" s="297">
        <v>17391</v>
      </c>
      <c r="S304" s="82">
        <f>SUM(G304:R304)</f>
        <v>175920</v>
      </c>
    </row>
    <row r="305" spans="2:22" ht="15" customHeight="1" thickBot="1" x14ac:dyDescent="0.3">
      <c r="B305" s="852"/>
      <c r="C305" s="846"/>
      <c r="D305" s="819"/>
      <c r="E305" s="869" t="s">
        <v>158</v>
      </c>
      <c r="F305" s="870"/>
      <c r="G305" s="153">
        <v>5369</v>
      </c>
      <c r="H305" s="145">
        <v>5557</v>
      </c>
      <c r="I305" s="145">
        <v>2387</v>
      </c>
      <c r="J305" s="145">
        <v>266</v>
      </c>
      <c r="K305" s="145">
        <v>609</v>
      </c>
      <c r="L305" s="145">
        <v>2001</v>
      </c>
      <c r="M305" s="145">
        <v>2506</v>
      </c>
      <c r="N305" s="145">
        <v>1940</v>
      </c>
      <c r="O305" s="145">
        <v>2607</v>
      </c>
      <c r="P305" s="145">
        <v>2665</v>
      </c>
      <c r="Q305" s="145">
        <v>2287</v>
      </c>
      <c r="R305" s="271">
        <v>2467</v>
      </c>
      <c r="S305" s="84">
        <f t="shared" ref="S305:S324" si="69">SUM(G305:R305)</f>
        <v>30661</v>
      </c>
      <c r="U305" s="634">
        <f>S304/S324</f>
        <v>0.64534115920763024</v>
      </c>
    </row>
    <row r="306" spans="2:22" ht="15" customHeight="1" thickBot="1" x14ac:dyDescent="0.3">
      <c r="B306" s="852"/>
      <c r="C306" s="846"/>
      <c r="D306" s="819"/>
      <c r="E306" s="841" t="s">
        <v>137</v>
      </c>
      <c r="F306" s="842"/>
      <c r="G306" s="150">
        <v>0</v>
      </c>
      <c r="H306" s="149">
        <v>0</v>
      </c>
      <c r="I306" s="149">
        <v>0</v>
      </c>
      <c r="J306" s="149">
        <v>79</v>
      </c>
      <c r="K306" s="149">
        <v>139</v>
      </c>
      <c r="L306" s="149">
        <v>146</v>
      </c>
      <c r="M306" s="149">
        <v>108</v>
      </c>
      <c r="N306" s="149">
        <v>137</v>
      </c>
      <c r="O306" s="149">
        <v>190</v>
      </c>
      <c r="P306" s="149">
        <v>239</v>
      </c>
      <c r="Q306" s="149">
        <v>275</v>
      </c>
      <c r="R306" s="147">
        <v>218</v>
      </c>
      <c r="S306" s="30">
        <f t="shared" si="69"/>
        <v>1531</v>
      </c>
    </row>
    <row r="307" spans="2:22" ht="15" customHeight="1" thickBot="1" x14ac:dyDescent="0.3">
      <c r="B307" s="852"/>
      <c r="C307" s="846"/>
      <c r="D307" s="819"/>
      <c r="E307" s="800" t="s">
        <v>183</v>
      </c>
      <c r="F307" s="801"/>
      <c r="G307" s="257">
        <v>418</v>
      </c>
      <c r="H307" s="256">
        <v>436</v>
      </c>
      <c r="I307" s="256">
        <v>237</v>
      </c>
      <c r="J307" s="256">
        <v>77</v>
      </c>
      <c r="K307" s="256">
        <v>127</v>
      </c>
      <c r="L307" s="256">
        <v>283</v>
      </c>
      <c r="M307" s="256">
        <v>272</v>
      </c>
      <c r="N307" s="256">
        <v>238</v>
      </c>
      <c r="O307" s="256">
        <v>331</v>
      </c>
      <c r="P307" s="256">
        <v>315</v>
      </c>
      <c r="Q307" s="256">
        <v>371</v>
      </c>
      <c r="R307" s="254">
        <v>329</v>
      </c>
      <c r="S307" s="84">
        <f t="shared" si="69"/>
        <v>3434</v>
      </c>
    </row>
    <row r="308" spans="2:22" ht="15" customHeight="1" thickBot="1" x14ac:dyDescent="0.25">
      <c r="B308" s="852"/>
      <c r="C308" s="846"/>
      <c r="D308" s="819"/>
      <c r="E308" s="800" t="s">
        <v>179</v>
      </c>
      <c r="F308" s="801"/>
      <c r="G308" s="150">
        <v>11</v>
      </c>
      <c r="H308" s="149">
        <v>16</v>
      </c>
      <c r="I308" s="149">
        <v>6</v>
      </c>
      <c r="J308" s="149">
        <v>11</v>
      </c>
      <c r="K308" s="149">
        <v>31</v>
      </c>
      <c r="L308" s="149">
        <v>26</v>
      </c>
      <c r="M308" s="149">
        <v>48</v>
      </c>
      <c r="N308" s="149">
        <v>29</v>
      </c>
      <c r="O308" s="149">
        <v>28</v>
      </c>
      <c r="P308" s="148">
        <v>28</v>
      </c>
      <c r="Q308" s="148">
        <v>27</v>
      </c>
      <c r="R308" s="147">
        <v>18</v>
      </c>
      <c r="S308" s="97">
        <f t="shared" si="69"/>
        <v>279</v>
      </c>
      <c r="V308" s="721"/>
    </row>
    <row r="309" spans="2:22" ht="15" customHeight="1" x14ac:dyDescent="0.2">
      <c r="B309" s="852"/>
      <c r="C309" s="846"/>
      <c r="D309" s="819"/>
      <c r="E309" s="815" t="s">
        <v>134</v>
      </c>
      <c r="F309" s="479" t="s">
        <v>11</v>
      </c>
      <c r="G309" s="146">
        <v>2</v>
      </c>
      <c r="H309" s="146">
        <v>4</v>
      </c>
      <c r="I309" s="146">
        <v>2</v>
      </c>
      <c r="J309" s="146">
        <v>0</v>
      </c>
      <c r="K309" s="146">
        <v>1</v>
      </c>
      <c r="L309" s="146">
        <v>2</v>
      </c>
      <c r="M309" s="146">
        <v>6</v>
      </c>
      <c r="N309" s="146">
        <v>3</v>
      </c>
      <c r="O309" s="146">
        <v>1</v>
      </c>
      <c r="P309" s="146">
        <v>2</v>
      </c>
      <c r="Q309" s="146">
        <v>2</v>
      </c>
      <c r="R309" s="146">
        <v>3</v>
      </c>
      <c r="S309" s="82">
        <f t="shared" si="69"/>
        <v>28</v>
      </c>
      <c r="V309" s="721"/>
    </row>
    <row r="310" spans="2:22" ht="15" customHeight="1" x14ac:dyDescent="0.2">
      <c r="B310" s="852"/>
      <c r="C310" s="846"/>
      <c r="D310" s="819"/>
      <c r="E310" s="816"/>
      <c r="F310" s="480" t="s">
        <v>1</v>
      </c>
      <c r="G310" s="297">
        <v>42</v>
      </c>
      <c r="H310" s="297">
        <v>63</v>
      </c>
      <c r="I310" s="297">
        <v>29</v>
      </c>
      <c r="J310" s="297">
        <v>1</v>
      </c>
      <c r="K310" s="297">
        <v>10</v>
      </c>
      <c r="L310" s="297">
        <v>15</v>
      </c>
      <c r="M310" s="297">
        <v>24</v>
      </c>
      <c r="N310" s="297">
        <v>11</v>
      </c>
      <c r="O310" s="297">
        <v>37</v>
      </c>
      <c r="P310" s="297">
        <v>32</v>
      </c>
      <c r="Q310" s="297">
        <v>23</v>
      </c>
      <c r="R310" s="297">
        <v>33</v>
      </c>
      <c r="S310" s="92">
        <f t="shared" si="69"/>
        <v>320</v>
      </c>
      <c r="V310" s="721"/>
    </row>
    <row r="311" spans="2:22" ht="15" customHeight="1" x14ac:dyDescent="0.2">
      <c r="B311" s="852"/>
      <c r="C311" s="846"/>
      <c r="D311" s="819"/>
      <c r="E311" s="816"/>
      <c r="F311" s="481" t="s">
        <v>2</v>
      </c>
      <c r="G311" s="297">
        <v>4703</v>
      </c>
      <c r="H311" s="297">
        <v>4891</v>
      </c>
      <c r="I311" s="297">
        <v>2824</v>
      </c>
      <c r="J311" s="297">
        <v>847</v>
      </c>
      <c r="K311" s="297">
        <v>1537</v>
      </c>
      <c r="L311" s="297">
        <v>2445</v>
      </c>
      <c r="M311" s="297">
        <v>2882</v>
      </c>
      <c r="N311" s="297">
        <v>1795</v>
      </c>
      <c r="O311" s="297">
        <v>2872</v>
      </c>
      <c r="P311" s="297">
        <v>3161</v>
      </c>
      <c r="Q311" s="297">
        <v>3190</v>
      </c>
      <c r="R311" s="297">
        <v>3023</v>
      </c>
      <c r="S311" s="83">
        <f t="shared" si="69"/>
        <v>34170</v>
      </c>
      <c r="V311" s="721"/>
    </row>
    <row r="312" spans="2:22" ht="15" customHeight="1" x14ac:dyDescent="0.2">
      <c r="B312" s="852"/>
      <c r="C312" s="846"/>
      <c r="D312" s="819"/>
      <c r="E312" s="816"/>
      <c r="F312" s="481" t="s">
        <v>3</v>
      </c>
      <c r="G312" s="297">
        <v>3</v>
      </c>
      <c r="H312" s="297">
        <v>6</v>
      </c>
      <c r="I312" s="297">
        <v>0</v>
      </c>
      <c r="J312" s="297">
        <v>0</v>
      </c>
      <c r="K312" s="297">
        <v>2</v>
      </c>
      <c r="L312" s="297">
        <v>0</v>
      </c>
      <c r="M312" s="297">
        <v>0</v>
      </c>
      <c r="N312" s="297">
        <v>6</v>
      </c>
      <c r="O312" s="297">
        <v>28</v>
      </c>
      <c r="P312" s="297">
        <v>1</v>
      </c>
      <c r="Q312" s="297">
        <v>1</v>
      </c>
      <c r="R312" s="297">
        <v>2</v>
      </c>
      <c r="S312" s="83">
        <f t="shared" si="69"/>
        <v>49</v>
      </c>
      <c r="V312" s="721"/>
    </row>
    <row r="313" spans="2:22" ht="15" customHeight="1" x14ac:dyDescent="0.2">
      <c r="B313" s="852"/>
      <c r="C313" s="846"/>
      <c r="D313" s="819"/>
      <c r="E313" s="816"/>
      <c r="F313" s="532" t="s">
        <v>5</v>
      </c>
      <c r="G313" s="297">
        <v>0</v>
      </c>
      <c r="H313" s="297">
        <v>0</v>
      </c>
      <c r="I313" s="298" t="s">
        <v>86</v>
      </c>
      <c r="J313" s="297">
        <v>0</v>
      </c>
      <c r="K313" s="297">
        <v>0</v>
      </c>
      <c r="L313" s="297">
        <v>0</v>
      </c>
      <c r="M313" s="297">
        <v>0</v>
      </c>
      <c r="N313" s="297">
        <v>0</v>
      </c>
      <c r="O313" s="297">
        <v>2</v>
      </c>
      <c r="P313" s="297">
        <v>30</v>
      </c>
      <c r="Q313" s="297">
        <v>0</v>
      </c>
      <c r="R313" s="297">
        <v>0</v>
      </c>
      <c r="S313" s="92">
        <f t="shared" si="69"/>
        <v>32</v>
      </c>
      <c r="V313" s="721"/>
    </row>
    <row r="314" spans="2:22" ht="15" customHeight="1" x14ac:dyDescent="0.2">
      <c r="B314" s="852"/>
      <c r="C314" s="846"/>
      <c r="D314" s="819"/>
      <c r="E314" s="816"/>
      <c r="F314" s="532" t="s">
        <v>6</v>
      </c>
      <c r="G314" s="151">
        <v>0</v>
      </c>
      <c r="H314" s="151">
        <v>0</v>
      </c>
      <c r="I314" s="151">
        <v>0</v>
      </c>
      <c r="J314" s="151">
        <v>0</v>
      </c>
      <c r="K314" s="151">
        <v>0</v>
      </c>
      <c r="L314" s="151">
        <v>6</v>
      </c>
      <c r="M314" s="151">
        <v>0</v>
      </c>
      <c r="N314" s="151">
        <v>0</v>
      </c>
      <c r="O314" s="151">
        <v>0</v>
      </c>
      <c r="P314" s="151">
        <v>0</v>
      </c>
      <c r="Q314" s="151">
        <v>0</v>
      </c>
      <c r="R314" s="151">
        <v>0</v>
      </c>
      <c r="S314" s="92">
        <f t="shared" si="69"/>
        <v>6</v>
      </c>
      <c r="V314" s="721"/>
    </row>
    <row r="315" spans="2:22" ht="15" customHeight="1" thickBot="1" x14ac:dyDescent="0.25">
      <c r="B315" s="852"/>
      <c r="C315" s="846"/>
      <c r="D315" s="819"/>
      <c r="E315" s="816"/>
      <c r="F315" s="510" t="s">
        <v>7</v>
      </c>
      <c r="G315" s="145">
        <v>427</v>
      </c>
      <c r="H315" s="145">
        <v>429</v>
      </c>
      <c r="I315" s="145">
        <v>242</v>
      </c>
      <c r="J315" s="145">
        <v>58</v>
      </c>
      <c r="K315" s="145">
        <v>123</v>
      </c>
      <c r="L315" s="145">
        <v>152</v>
      </c>
      <c r="M315" s="145">
        <v>181</v>
      </c>
      <c r="N315" s="145">
        <v>101</v>
      </c>
      <c r="O315" s="145">
        <v>250</v>
      </c>
      <c r="P315" s="145">
        <v>242</v>
      </c>
      <c r="Q315" s="145">
        <v>262</v>
      </c>
      <c r="R315" s="145">
        <v>229</v>
      </c>
      <c r="S315" s="144">
        <f t="shared" si="69"/>
        <v>2696</v>
      </c>
      <c r="V315" s="721"/>
    </row>
    <row r="316" spans="2:22" ht="15" customHeight="1" thickBot="1" x14ac:dyDescent="0.25">
      <c r="B316" s="852"/>
      <c r="C316" s="846"/>
      <c r="D316" s="819"/>
      <c r="E316" s="817"/>
      <c r="F316" s="482" t="s">
        <v>10</v>
      </c>
      <c r="G316" s="342">
        <f>SUM(G309:G315)</f>
        <v>5177</v>
      </c>
      <c r="H316" s="343">
        <f t="shared" ref="H316:S316" si="70">SUM(H309:H315)</f>
        <v>5393</v>
      </c>
      <c r="I316" s="343">
        <f t="shared" si="70"/>
        <v>3097</v>
      </c>
      <c r="J316" s="343">
        <f t="shared" si="70"/>
        <v>906</v>
      </c>
      <c r="K316" s="343">
        <f t="shared" si="70"/>
        <v>1673</v>
      </c>
      <c r="L316" s="343">
        <f t="shared" si="70"/>
        <v>2620</v>
      </c>
      <c r="M316" s="343">
        <f t="shared" si="70"/>
        <v>3093</v>
      </c>
      <c r="N316" s="343">
        <f t="shared" si="70"/>
        <v>1916</v>
      </c>
      <c r="O316" s="343">
        <f t="shared" si="70"/>
        <v>3190</v>
      </c>
      <c r="P316" s="343">
        <f t="shared" si="70"/>
        <v>3468</v>
      </c>
      <c r="Q316" s="343">
        <f t="shared" si="70"/>
        <v>3478</v>
      </c>
      <c r="R316" s="343">
        <f t="shared" si="70"/>
        <v>3290</v>
      </c>
      <c r="S316" s="30">
        <f t="shared" si="70"/>
        <v>37301</v>
      </c>
      <c r="V316" s="721"/>
    </row>
    <row r="317" spans="2:22" ht="15" customHeight="1" x14ac:dyDescent="0.2">
      <c r="B317" s="852"/>
      <c r="C317" s="846"/>
      <c r="D317" s="819"/>
      <c r="E317" s="815" t="s">
        <v>135</v>
      </c>
      <c r="F317" s="532" t="s">
        <v>11</v>
      </c>
      <c r="G317" s="155">
        <v>4</v>
      </c>
      <c r="H317" s="155">
        <v>1</v>
      </c>
      <c r="I317" s="155">
        <v>5</v>
      </c>
      <c r="J317" s="155">
        <v>0</v>
      </c>
      <c r="K317" s="155">
        <v>0</v>
      </c>
      <c r="L317" s="155">
        <v>0</v>
      </c>
      <c r="M317" s="155">
        <v>6</v>
      </c>
      <c r="N317" s="155">
        <v>0</v>
      </c>
      <c r="O317" s="155">
        <v>0</v>
      </c>
      <c r="P317" s="155">
        <v>0</v>
      </c>
      <c r="Q317" s="155">
        <v>0</v>
      </c>
      <c r="R317" s="155">
        <v>3</v>
      </c>
      <c r="S317" s="92">
        <f t="shared" si="69"/>
        <v>19</v>
      </c>
      <c r="V317" s="721"/>
    </row>
    <row r="318" spans="2:22" ht="15" customHeight="1" x14ac:dyDescent="0.2">
      <c r="B318" s="852"/>
      <c r="C318" s="846"/>
      <c r="D318" s="819"/>
      <c r="E318" s="816"/>
      <c r="F318" s="532" t="s">
        <v>1</v>
      </c>
      <c r="G318" s="297">
        <v>16</v>
      </c>
      <c r="H318" s="297">
        <v>12</v>
      </c>
      <c r="I318" s="297">
        <v>5</v>
      </c>
      <c r="J318" s="297">
        <v>0</v>
      </c>
      <c r="K318" s="297">
        <v>0</v>
      </c>
      <c r="L318" s="297">
        <v>2</v>
      </c>
      <c r="M318" s="297">
        <v>3</v>
      </c>
      <c r="N318" s="297">
        <v>1</v>
      </c>
      <c r="O318" s="297">
        <v>13</v>
      </c>
      <c r="P318" s="297">
        <v>6</v>
      </c>
      <c r="Q318" s="297">
        <v>3</v>
      </c>
      <c r="R318" s="297">
        <v>5</v>
      </c>
      <c r="S318" s="92">
        <f t="shared" si="69"/>
        <v>66</v>
      </c>
      <c r="V318" s="721"/>
    </row>
    <row r="319" spans="2:22" ht="15" customHeight="1" x14ac:dyDescent="0.2">
      <c r="B319" s="852"/>
      <c r="C319" s="846"/>
      <c r="D319" s="819"/>
      <c r="E319" s="816"/>
      <c r="F319" s="507" t="s">
        <v>2</v>
      </c>
      <c r="G319" s="297">
        <v>3954</v>
      </c>
      <c r="H319" s="297">
        <v>5229</v>
      </c>
      <c r="I319" s="297">
        <v>2334</v>
      </c>
      <c r="J319" s="297">
        <v>127</v>
      </c>
      <c r="K319" s="297">
        <v>237</v>
      </c>
      <c r="L319" s="297">
        <v>354</v>
      </c>
      <c r="M319" s="297">
        <v>550</v>
      </c>
      <c r="N319" s="297">
        <v>326</v>
      </c>
      <c r="O319" s="297">
        <v>1562</v>
      </c>
      <c r="P319" s="297">
        <v>2440</v>
      </c>
      <c r="Q319" s="297">
        <v>2545</v>
      </c>
      <c r="R319" s="297">
        <v>1889</v>
      </c>
      <c r="S319" s="83">
        <f t="shared" si="69"/>
        <v>21547</v>
      </c>
      <c r="V319" s="721"/>
    </row>
    <row r="320" spans="2:22" ht="15" customHeight="1" x14ac:dyDescent="0.2">
      <c r="B320" s="852"/>
      <c r="C320" s="846"/>
      <c r="D320" s="819"/>
      <c r="E320" s="816"/>
      <c r="F320" s="509" t="s">
        <v>3</v>
      </c>
      <c r="G320" s="297">
        <v>11</v>
      </c>
      <c r="H320" s="297">
        <v>23</v>
      </c>
      <c r="I320" s="297">
        <v>9</v>
      </c>
      <c r="J320" s="297">
        <v>0</v>
      </c>
      <c r="K320" s="297">
        <v>0</v>
      </c>
      <c r="L320" s="297">
        <v>0</v>
      </c>
      <c r="M320" s="297">
        <v>9</v>
      </c>
      <c r="N320" s="297">
        <v>0</v>
      </c>
      <c r="O320" s="297">
        <v>3</v>
      </c>
      <c r="P320" s="297">
        <v>0</v>
      </c>
      <c r="Q320" s="297">
        <v>0</v>
      </c>
      <c r="R320" s="297">
        <v>0</v>
      </c>
      <c r="S320" s="87">
        <f t="shared" si="69"/>
        <v>55</v>
      </c>
      <c r="V320" s="721"/>
    </row>
    <row r="321" spans="2:22" ht="15" customHeight="1" x14ac:dyDescent="0.2">
      <c r="B321" s="852"/>
      <c r="C321" s="846"/>
      <c r="D321" s="819"/>
      <c r="E321" s="816"/>
      <c r="F321" s="509" t="s">
        <v>5</v>
      </c>
      <c r="G321" s="297">
        <v>7</v>
      </c>
      <c r="H321" s="297">
        <v>30</v>
      </c>
      <c r="I321" s="297">
        <v>11</v>
      </c>
      <c r="J321" s="297">
        <v>0</v>
      </c>
      <c r="K321" s="297">
        <v>2</v>
      </c>
      <c r="L321" s="297">
        <v>0</v>
      </c>
      <c r="M321" s="297">
        <v>0</v>
      </c>
      <c r="N321" s="297">
        <v>0</v>
      </c>
      <c r="O321" s="297">
        <v>1</v>
      </c>
      <c r="P321" s="297">
        <v>44</v>
      </c>
      <c r="Q321" s="297">
        <v>27</v>
      </c>
      <c r="R321" s="297">
        <v>14</v>
      </c>
      <c r="S321" s="87">
        <f t="shared" si="69"/>
        <v>136</v>
      </c>
      <c r="V321" s="721"/>
    </row>
    <row r="322" spans="2:22" ht="15" customHeight="1" thickBot="1" x14ac:dyDescent="0.3">
      <c r="B322" s="852"/>
      <c r="C322" s="846"/>
      <c r="D322" s="819"/>
      <c r="E322" s="816"/>
      <c r="F322" s="533" t="s">
        <v>7</v>
      </c>
      <c r="G322" s="151">
        <v>467</v>
      </c>
      <c r="H322" s="151">
        <v>530</v>
      </c>
      <c r="I322" s="151">
        <v>234</v>
      </c>
      <c r="J322" s="151">
        <v>0</v>
      </c>
      <c r="K322" s="151">
        <v>0</v>
      </c>
      <c r="L322" s="151">
        <v>15</v>
      </c>
      <c r="M322" s="151">
        <v>0</v>
      </c>
      <c r="N322" s="151">
        <v>0</v>
      </c>
      <c r="O322" s="151">
        <v>58</v>
      </c>
      <c r="P322" s="151">
        <v>113</v>
      </c>
      <c r="Q322" s="151">
        <v>157</v>
      </c>
      <c r="R322" s="151">
        <v>77</v>
      </c>
      <c r="S322" s="87">
        <f t="shared" si="69"/>
        <v>1651</v>
      </c>
    </row>
    <row r="323" spans="2:22" ht="15" customHeight="1" thickBot="1" x14ac:dyDescent="0.3">
      <c r="B323" s="852"/>
      <c r="C323" s="846"/>
      <c r="D323" s="819"/>
      <c r="E323" s="817"/>
      <c r="F323" s="482" t="s">
        <v>10</v>
      </c>
      <c r="G323" s="342">
        <f>SUM(G317:G322)</f>
        <v>4459</v>
      </c>
      <c r="H323" s="343">
        <f t="shared" ref="H323:S323" si="71">SUM(H317:H322)</f>
        <v>5825</v>
      </c>
      <c r="I323" s="343">
        <f t="shared" si="71"/>
        <v>2598</v>
      </c>
      <c r="J323" s="343">
        <f t="shared" si="71"/>
        <v>127</v>
      </c>
      <c r="K323" s="343">
        <f t="shared" si="71"/>
        <v>239</v>
      </c>
      <c r="L323" s="343">
        <f t="shared" si="71"/>
        <v>371</v>
      </c>
      <c r="M323" s="343">
        <f t="shared" si="71"/>
        <v>568</v>
      </c>
      <c r="N323" s="343">
        <f t="shared" si="71"/>
        <v>327</v>
      </c>
      <c r="O323" s="343">
        <f t="shared" si="71"/>
        <v>1637</v>
      </c>
      <c r="P323" s="343">
        <f t="shared" si="71"/>
        <v>2603</v>
      </c>
      <c r="Q323" s="343">
        <f t="shared" si="71"/>
        <v>2732</v>
      </c>
      <c r="R323" s="347">
        <f t="shared" si="71"/>
        <v>1988</v>
      </c>
      <c r="S323" s="30">
        <f t="shared" si="71"/>
        <v>23474</v>
      </c>
    </row>
    <row r="324" spans="2:22" ht="15" customHeight="1" thickBot="1" x14ac:dyDescent="0.3">
      <c r="B324" s="852"/>
      <c r="C324" s="846"/>
      <c r="D324" s="820"/>
      <c r="E324" s="798" t="s">
        <v>43</v>
      </c>
      <c r="F324" s="799"/>
      <c r="G324" s="101">
        <f>SUM(G304:G322)-G316</f>
        <v>39281</v>
      </c>
      <c r="H324" s="88">
        <f t="shared" ref="H324:R324" si="72">SUM(H304:H322)-H316</f>
        <v>40941</v>
      </c>
      <c r="I324" s="88">
        <f t="shared" si="72"/>
        <v>20448</v>
      </c>
      <c r="J324" s="88">
        <f t="shared" si="72"/>
        <v>4043</v>
      </c>
      <c r="K324" s="88">
        <f t="shared" si="72"/>
        <v>8485</v>
      </c>
      <c r="L324" s="88">
        <f t="shared" si="72"/>
        <v>17639</v>
      </c>
      <c r="M324" s="88">
        <f t="shared" si="72"/>
        <v>22529</v>
      </c>
      <c r="N324" s="88">
        <f t="shared" si="72"/>
        <v>17441</v>
      </c>
      <c r="O324" s="88">
        <f t="shared" si="72"/>
        <v>25063</v>
      </c>
      <c r="P324" s="88">
        <f t="shared" si="72"/>
        <v>25910</v>
      </c>
      <c r="Q324" s="88">
        <f t="shared" si="72"/>
        <v>25119</v>
      </c>
      <c r="R324" s="89">
        <f t="shared" si="72"/>
        <v>25701</v>
      </c>
      <c r="S324" s="30">
        <f t="shared" si="69"/>
        <v>272600</v>
      </c>
    </row>
    <row r="325" spans="2:22" ht="7.5" customHeight="1" thickBot="1" x14ac:dyDescent="0.3">
      <c r="B325" s="852"/>
      <c r="C325" s="846"/>
      <c r="D325" s="810"/>
      <c r="E325" s="811"/>
      <c r="F325" s="811"/>
      <c r="G325" s="811"/>
      <c r="H325" s="811"/>
      <c r="I325" s="811"/>
      <c r="J325" s="811"/>
      <c r="K325" s="811"/>
      <c r="L325" s="811"/>
      <c r="M325" s="811"/>
      <c r="N325" s="811"/>
      <c r="O325" s="811"/>
      <c r="P325" s="811"/>
      <c r="Q325" s="811"/>
      <c r="R325" s="811"/>
      <c r="S325" s="812"/>
    </row>
    <row r="326" spans="2:22" ht="15" customHeight="1" x14ac:dyDescent="0.25">
      <c r="B326" s="852"/>
      <c r="C326" s="846"/>
      <c r="D326" s="900" t="s">
        <v>200</v>
      </c>
      <c r="E326" s="867" t="s">
        <v>157</v>
      </c>
      <c r="F326" s="868"/>
      <c r="G326" s="297">
        <v>5263</v>
      </c>
      <c r="H326" s="297">
        <v>5909</v>
      </c>
      <c r="I326" s="297">
        <v>2928</v>
      </c>
      <c r="J326" s="297">
        <v>263</v>
      </c>
      <c r="K326" s="297">
        <v>802</v>
      </c>
      <c r="L326" s="297">
        <v>2377</v>
      </c>
      <c r="M326" s="297">
        <v>3653</v>
      </c>
      <c r="N326" s="297">
        <v>2481</v>
      </c>
      <c r="O326" s="297">
        <v>4281</v>
      </c>
      <c r="P326" s="297">
        <v>4612</v>
      </c>
      <c r="Q326" s="297">
        <v>4085</v>
      </c>
      <c r="R326" s="297">
        <v>3722</v>
      </c>
      <c r="S326" s="82">
        <f>SUM(G326:R326)</f>
        <v>40376</v>
      </c>
    </row>
    <row r="327" spans="2:22" ht="15" customHeight="1" thickBot="1" x14ac:dyDescent="0.3">
      <c r="B327" s="852"/>
      <c r="C327" s="846"/>
      <c r="D327" s="901"/>
      <c r="E327" s="869" t="s">
        <v>158</v>
      </c>
      <c r="F327" s="891"/>
      <c r="G327" s="153">
        <v>1389</v>
      </c>
      <c r="H327" s="145">
        <v>1497</v>
      </c>
      <c r="I327" s="145">
        <v>644</v>
      </c>
      <c r="J327" s="145">
        <v>12</v>
      </c>
      <c r="K327" s="145">
        <v>58</v>
      </c>
      <c r="L327" s="145">
        <v>333</v>
      </c>
      <c r="M327" s="145">
        <v>528</v>
      </c>
      <c r="N327" s="145">
        <v>369</v>
      </c>
      <c r="O327" s="145">
        <v>519</v>
      </c>
      <c r="P327" s="145">
        <v>677</v>
      </c>
      <c r="Q327" s="145">
        <v>570</v>
      </c>
      <c r="R327" s="152">
        <v>585</v>
      </c>
      <c r="S327" s="673">
        <f t="shared" ref="S327:S345" si="73">SUM(G327:R327)</f>
        <v>7181</v>
      </c>
      <c r="T327" s="660"/>
    </row>
    <row r="328" spans="2:22" ht="15" customHeight="1" thickBot="1" x14ac:dyDescent="0.3">
      <c r="B328" s="852"/>
      <c r="C328" s="846"/>
      <c r="D328" s="901"/>
      <c r="E328" s="843" t="s">
        <v>137</v>
      </c>
      <c r="F328" s="844"/>
      <c r="G328" s="150">
        <v>0</v>
      </c>
      <c r="H328" s="149">
        <v>0</v>
      </c>
      <c r="I328" s="149">
        <v>0</v>
      </c>
      <c r="J328" s="149">
        <v>0</v>
      </c>
      <c r="K328" s="149">
        <v>2</v>
      </c>
      <c r="L328" s="149">
        <v>7</v>
      </c>
      <c r="M328" s="149">
        <v>17</v>
      </c>
      <c r="N328" s="149">
        <v>4</v>
      </c>
      <c r="O328" s="149">
        <v>35</v>
      </c>
      <c r="P328" s="149">
        <v>60</v>
      </c>
      <c r="Q328" s="149">
        <v>54</v>
      </c>
      <c r="R328" s="147">
        <v>45</v>
      </c>
      <c r="S328" s="30">
        <f t="shared" si="73"/>
        <v>224</v>
      </c>
      <c r="T328" s="660"/>
    </row>
    <row r="329" spans="2:22" ht="15" customHeight="1" thickBot="1" x14ac:dyDescent="0.3">
      <c r="B329" s="852"/>
      <c r="C329" s="846"/>
      <c r="D329" s="901"/>
      <c r="E329" s="865" t="s">
        <v>179</v>
      </c>
      <c r="F329" s="866"/>
      <c r="G329" s="257">
        <v>5</v>
      </c>
      <c r="H329" s="256">
        <v>7</v>
      </c>
      <c r="I329" s="256">
        <v>0</v>
      </c>
      <c r="J329" s="256">
        <v>1</v>
      </c>
      <c r="K329" s="256">
        <v>3</v>
      </c>
      <c r="L329" s="256">
        <v>8</v>
      </c>
      <c r="M329" s="256">
        <v>34</v>
      </c>
      <c r="N329" s="256">
        <v>9</v>
      </c>
      <c r="O329" s="256">
        <v>8</v>
      </c>
      <c r="P329" s="255">
        <v>17</v>
      </c>
      <c r="Q329" s="255">
        <v>27</v>
      </c>
      <c r="R329" s="254">
        <v>17</v>
      </c>
      <c r="S329" s="97">
        <f t="shared" si="73"/>
        <v>136</v>
      </c>
      <c r="U329" s="634">
        <f>S326/S345</f>
        <v>0.64876677110950431</v>
      </c>
    </row>
    <row r="330" spans="2:22" ht="15" customHeight="1" x14ac:dyDescent="0.25">
      <c r="B330" s="852"/>
      <c r="C330" s="846"/>
      <c r="D330" s="901"/>
      <c r="E330" s="793" t="s">
        <v>134</v>
      </c>
      <c r="F330" s="523" t="s">
        <v>11</v>
      </c>
      <c r="G330" s="158">
        <v>12</v>
      </c>
      <c r="H330" s="146">
        <v>15</v>
      </c>
      <c r="I330" s="146">
        <v>10</v>
      </c>
      <c r="J330" s="146">
        <v>0</v>
      </c>
      <c r="K330" s="146">
        <v>1</v>
      </c>
      <c r="L330" s="146">
        <v>12</v>
      </c>
      <c r="M330" s="146">
        <v>12</v>
      </c>
      <c r="N330" s="146">
        <v>10</v>
      </c>
      <c r="O330" s="146">
        <v>13</v>
      </c>
      <c r="P330" s="146">
        <v>16</v>
      </c>
      <c r="Q330" s="146">
        <v>12</v>
      </c>
      <c r="R330" s="157">
        <v>16</v>
      </c>
      <c r="S330" s="82">
        <f t="shared" si="73"/>
        <v>129</v>
      </c>
    </row>
    <row r="331" spans="2:22" ht="15" customHeight="1" x14ac:dyDescent="0.25">
      <c r="B331" s="852"/>
      <c r="C331" s="846"/>
      <c r="D331" s="901"/>
      <c r="E331" s="794"/>
      <c r="F331" s="524" t="s">
        <v>1</v>
      </c>
      <c r="G331" s="156">
        <v>13</v>
      </c>
      <c r="H331" s="297">
        <v>24</v>
      </c>
      <c r="I331" s="297">
        <v>12</v>
      </c>
      <c r="J331" s="297">
        <v>3</v>
      </c>
      <c r="K331" s="297">
        <v>16</v>
      </c>
      <c r="L331" s="297">
        <v>20</v>
      </c>
      <c r="M331" s="297">
        <v>22</v>
      </c>
      <c r="N331" s="297">
        <v>16</v>
      </c>
      <c r="O331" s="297">
        <v>21</v>
      </c>
      <c r="P331" s="297">
        <v>23</v>
      </c>
      <c r="Q331" s="297">
        <v>13</v>
      </c>
      <c r="R331" s="154">
        <v>16</v>
      </c>
      <c r="S331" s="92">
        <f t="shared" si="73"/>
        <v>199</v>
      </c>
    </row>
    <row r="332" spans="2:22" ht="15" customHeight="1" x14ac:dyDescent="0.25">
      <c r="B332" s="852"/>
      <c r="C332" s="846"/>
      <c r="D332" s="901"/>
      <c r="E332" s="794"/>
      <c r="F332" s="525" t="s">
        <v>2</v>
      </c>
      <c r="G332" s="156">
        <v>1201</v>
      </c>
      <c r="H332" s="297">
        <v>1413</v>
      </c>
      <c r="I332" s="297">
        <v>817</v>
      </c>
      <c r="J332" s="297">
        <v>103</v>
      </c>
      <c r="K332" s="297">
        <v>281</v>
      </c>
      <c r="L332" s="297">
        <v>633</v>
      </c>
      <c r="M332" s="297">
        <v>849</v>
      </c>
      <c r="N332" s="297">
        <v>521</v>
      </c>
      <c r="O332" s="297">
        <v>960</v>
      </c>
      <c r="P332" s="297">
        <v>989</v>
      </c>
      <c r="Q332" s="297">
        <v>844</v>
      </c>
      <c r="R332" s="154">
        <v>766</v>
      </c>
      <c r="S332" s="83">
        <f t="shared" si="73"/>
        <v>9377</v>
      </c>
    </row>
    <row r="333" spans="2:22" ht="15" customHeight="1" x14ac:dyDescent="0.25">
      <c r="B333" s="852"/>
      <c r="C333" s="846"/>
      <c r="D333" s="901"/>
      <c r="E333" s="794"/>
      <c r="F333" s="525" t="s">
        <v>3</v>
      </c>
      <c r="G333" s="156">
        <v>0</v>
      </c>
      <c r="H333" s="297">
        <v>0</v>
      </c>
      <c r="I333" s="297">
        <v>0</v>
      </c>
      <c r="J333" s="297">
        <v>0</v>
      </c>
      <c r="K333" s="297">
        <v>0</v>
      </c>
      <c r="L333" s="297">
        <v>0</v>
      </c>
      <c r="M333" s="297">
        <v>0</v>
      </c>
      <c r="N333" s="297">
        <v>0</v>
      </c>
      <c r="O333" s="297">
        <v>3</v>
      </c>
      <c r="P333" s="297">
        <v>0</v>
      </c>
      <c r="Q333" s="297">
        <v>0</v>
      </c>
      <c r="R333" s="154">
        <v>0</v>
      </c>
      <c r="S333" s="83">
        <f t="shared" si="73"/>
        <v>3</v>
      </c>
    </row>
    <row r="334" spans="2:22" ht="15" customHeight="1" x14ac:dyDescent="0.25">
      <c r="B334" s="852"/>
      <c r="C334" s="846"/>
      <c r="D334" s="901"/>
      <c r="E334" s="794"/>
      <c r="F334" s="526" t="s">
        <v>5</v>
      </c>
      <c r="G334" s="156">
        <v>0</v>
      </c>
      <c r="H334" s="298">
        <v>0</v>
      </c>
      <c r="I334" s="298">
        <v>0</v>
      </c>
      <c r="J334" s="298">
        <v>0</v>
      </c>
      <c r="K334" s="298">
        <v>0</v>
      </c>
      <c r="L334" s="298">
        <v>0</v>
      </c>
      <c r="M334" s="298">
        <v>0</v>
      </c>
      <c r="N334" s="298">
        <v>0</v>
      </c>
      <c r="O334" s="298">
        <v>0</v>
      </c>
      <c r="P334" s="298">
        <v>2</v>
      </c>
      <c r="Q334" s="298">
        <v>0</v>
      </c>
      <c r="R334" s="154">
        <v>0</v>
      </c>
      <c r="S334" s="83">
        <f t="shared" si="73"/>
        <v>2</v>
      </c>
    </row>
    <row r="335" spans="2:22" ht="15" customHeight="1" x14ac:dyDescent="0.25">
      <c r="B335" s="852"/>
      <c r="C335" s="846"/>
      <c r="D335" s="901"/>
      <c r="E335" s="794"/>
      <c r="F335" s="526" t="s">
        <v>6</v>
      </c>
      <c r="G335" s="156">
        <v>0</v>
      </c>
      <c r="H335" s="297">
        <v>0</v>
      </c>
      <c r="I335" s="297">
        <v>0</v>
      </c>
      <c r="J335" s="297">
        <v>0</v>
      </c>
      <c r="K335" s="297">
        <v>0</v>
      </c>
      <c r="L335" s="297">
        <v>2</v>
      </c>
      <c r="M335" s="297">
        <v>0</v>
      </c>
      <c r="N335" s="297">
        <v>0</v>
      </c>
      <c r="O335" s="297">
        <v>0</v>
      </c>
      <c r="P335" s="297">
        <v>0</v>
      </c>
      <c r="Q335" s="297">
        <v>0</v>
      </c>
      <c r="R335" s="154">
        <v>0</v>
      </c>
      <c r="S335" s="92">
        <f t="shared" si="73"/>
        <v>2</v>
      </c>
    </row>
    <row r="336" spans="2:22" ht="15" customHeight="1" thickBot="1" x14ac:dyDescent="0.3">
      <c r="B336" s="852"/>
      <c r="C336" s="846"/>
      <c r="D336" s="901"/>
      <c r="E336" s="794"/>
      <c r="F336" s="527" t="s">
        <v>7</v>
      </c>
      <c r="G336" s="153">
        <v>79</v>
      </c>
      <c r="H336" s="145">
        <v>75</v>
      </c>
      <c r="I336" s="145">
        <v>42</v>
      </c>
      <c r="J336" s="145">
        <v>0</v>
      </c>
      <c r="K336" s="145">
        <v>6</v>
      </c>
      <c r="L336" s="145">
        <v>4</v>
      </c>
      <c r="M336" s="145">
        <v>11</v>
      </c>
      <c r="N336" s="145">
        <v>12</v>
      </c>
      <c r="O336" s="145">
        <v>32</v>
      </c>
      <c r="P336" s="145">
        <v>69</v>
      </c>
      <c r="Q336" s="145">
        <v>0</v>
      </c>
      <c r="R336" s="152">
        <v>8</v>
      </c>
      <c r="S336" s="144">
        <f t="shared" si="73"/>
        <v>338</v>
      </c>
    </row>
    <row r="337" spans="2:21" ht="15" customHeight="1" thickBot="1" x14ac:dyDescent="0.3">
      <c r="B337" s="852"/>
      <c r="C337" s="846"/>
      <c r="D337" s="901"/>
      <c r="E337" s="795"/>
      <c r="F337" s="528" t="s">
        <v>10</v>
      </c>
      <c r="G337" s="346">
        <f>SUM(G330:G336)</f>
        <v>1305</v>
      </c>
      <c r="H337" s="343">
        <f t="shared" ref="H337:S337" si="74">SUM(H330:H336)</f>
        <v>1527</v>
      </c>
      <c r="I337" s="343">
        <f t="shared" si="74"/>
        <v>881</v>
      </c>
      <c r="J337" s="343">
        <f t="shared" si="74"/>
        <v>106</v>
      </c>
      <c r="K337" s="343">
        <f t="shared" si="74"/>
        <v>304</v>
      </c>
      <c r="L337" s="343">
        <f t="shared" si="74"/>
        <v>671</v>
      </c>
      <c r="M337" s="343">
        <f t="shared" si="74"/>
        <v>894</v>
      </c>
      <c r="N337" s="343">
        <f t="shared" si="74"/>
        <v>559</v>
      </c>
      <c r="O337" s="343">
        <f t="shared" si="74"/>
        <v>1029</v>
      </c>
      <c r="P337" s="343">
        <f t="shared" si="74"/>
        <v>1099</v>
      </c>
      <c r="Q337" s="343">
        <f t="shared" si="74"/>
        <v>869</v>
      </c>
      <c r="R337" s="347">
        <f t="shared" si="74"/>
        <v>806</v>
      </c>
      <c r="S337" s="30">
        <f t="shared" si="74"/>
        <v>10050</v>
      </c>
    </row>
    <row r="338" spans="2:21" ht="15" customHeight="1" x14ac:dyDescent="0.25">
      <c r="B338" s="852"/>
      <c r="C338" s="846"/>
      <c r="D338" s="901"/>
      <c r="E338" s="794" t="s">
        <v>135</v>
      </c>
      <c r="F338" s="526" t="s">
        <v>11</v>
      </c>
      <c r="G338" s="155">
        <v>1</v>
      </c>
      <c r="H338" s="155">
        <v>2</v>
      </c>
      <c r="I338" s="155">
        <v>2</v>
      </c>
      <c r="J338" s="155">
        <v>0</v>
      </c>
      <c r="K338" s="155">
        <v>0</v>
      </c>
      <c r="L338" s="155">
        <v>1</v>
      </c>
      <c r="M338" s="155">
        <v>4</v>
      </c>
      <c r="N338" s="155">
        <v>0</v>
      </c>
      <c r="O338" s="155">
        <v>0</v>
      </c>
      <c r="P338" s="155">
        <v>0</v>
      </c>
      <c r="Q338" s="155">
        <v>0</v>
      </c>
      <c r="R338" s="155">
        <v>1</v>
      </c>
      <c r="S338" s="92">
        <f t="shared" si="73"/>
        <v>11</v>
      </c>
    </row>
    <row r="339" spans="2:21" ht="15" customHeight="1" x14ac:dyDescent="0.25">
      <c r="B339" s="852"/>
      <c r="C339" s="846"/>
      <c r="D339" s="901"/>
      <c r="E339" s="794"/>
      <c r="F339" s="526" t="s">
        <v>1</v>
      </c>
      <c r="G339" s="297">
        <v>2</v>
      </c>
      <c r="H339" s="297">
        <v>1</v>
      </c>
      <c r="I339" s="297">
        <v>2</v>
      </c>
      <c r="J339" s="297">
        <v>0</v>
      </c>
      <c r="K339" s="297">
        <v>0</v>
      </c>
      <c r="L339" s="297">
        <v>1</v>
      </c>
      <c r="M339" s="297">
        <v>0</v>
      </c>
      <c r="N339" s="297">
        <v>2</v>
      </c>
      <c r="O339" s="297">
        <v>2</v>
      </c>
      <c r="P339" s="297">
        <v>2</v>
      </c>
      <c r="Q339" s="297">
        <v>1</v>
      </c>
      <c r="R339" s="297">
        <v>2</v>
      </c>
      <c r="S339" s="92">
        <f t="shared" si="73"/>
        <v>15</v>
      </c>
    </row>
    <row r="340" spans="2:21" ht="15" customHeight="1" x14ac:dyDescent="0.25">
      <c r="B340" s="852"/>
      <c r="C340" s="846"/>
      <c r="D340" s="901"/>
      <c r="E340" s="794"/>
      <c r="F340" s="529" t="s">
        <v>2</v>
      </c>
      <c r="G340" s="297">
        <v>631</v>
      </c>
      <c r="H340" s="297">
        <v>1034</v>
      </c>
      <c r="I340" s="297">
        <v>393</v>
      </c>
      <c r="J340" s="297">
        <v>1</v>
      </c>
      <c r="K340" s="297">
        <v>47</v>
      </c>
      <c r="L340" s="297">
        <v>93</v>
      </c>
      <c r="M340" s="297">
        <v>53</v>
      </c>
      <c r="N340" s="297">
        <v>24</v>
      </c>
      <c r="O340" s="297">
        <v>303</v>
      </c>
      <c r="P340" s="297">
        <v>651</v>
      </c>
      <c r="Q340" s="297">
        <v>559</v>
      </c>
      <c r="R340" s="297">
        <v>268</v>
      </c>
      <c r="S340" s="83">
        <f t="shared" si="73"/>
        <v>4057</v>
      </c>
    </row>
    <row r="341" spans="2:21" ht="15" customHeight="1" x14ac:dyDescent="0.25">
      <c r="B341" s="852"/>
      <c r="C341" s="846"/>
      <c r="D341" s="901"/>
      <c r="E341" s="794"/>
      <c r="F341" s="530" t="s">
        <v>3</v>
      </c>
      <c r="G341" s="297">
        <v>0</v>
      </c>
      <c r="H341" s="297">
        <v>0</v>
      </c>
      <c r="I341" s="297">
        <v>0</v>
      </c>
      <c r="J341" s="297">
        <v>0</v>
      </c>
      <c r="K341" s="297">
        <v>0</v>
      </c>
      <c r="L341" s="297">
        <v>0</v>
      </c>
      <c r="M341" s="297">
        <v>0</v>
      </c>
      <c r="N341" s="297">
        <v>0</v>
      </c>
      <c r="O341" s="297">
        <v>0</v>
      </c>
      <c r="P341" s="297">
        <v>0</v>
      </c>
      <c r="Q341" s="297">
        <v>0</v>
      </c>
      <c r="R341" s="297">
        <v>0</v>
      </c>
      <c r="S341" s="87">
        <f t="shared" si="73"/>
        <v>0</v>
      </c>
    </row>
    <row r="342" spans="2:21" ht="15" customHeight="1" x14ac:dyDescent="0.25">
      <c r="B342" s="852"/>
      <c r="C342" s="846"/>
      <c r="D342" s="901"/>
      <c r="E342" s="794"/>
      <c r="F342" s="530" t="s">
        <v>5</v>
      </c>
      <c r="G342" s="297">
        <v>0</v>
      </c>
      <c r="H342" s="297">
        <v>0</v>
      </c>
      <c r="I342" s="297">
        <v>1</v>
      </c>
      <c r="J342" s="297">
        <v>0</v>
      </c>
      <c r="K342" s="297">
        <v>0</v>
      </c>
      <c r="L342" s="297">
        <v>0</v>
      </c>
      <c r="M342" s="297">
        <v>0</v>
      </c>
      <c r="N342" s="297">
        <v>0</v>
      </c>
      <c r="O342" s="297">
        <v>0</v>
      </c>
      <c r="P342" s="297">
        <v>0</v>
      </c>
      <c r="Q342" s="297">
        <v>0</v>
      </c>
      <c r="R342" s="297">
        <v>0</v>
      </c>
      <c r="S342" s="87">
        <f t="shared" si="73"/>
        <v>1</v>
      </c>
    </row>
    <row r="343" spans="2:21" ht="15" customHeight="1" thickBot="1" x14ac:dyDescent="0.3">
      <c r="B343" s="852"/>
      <c r="C343" s="846"/>
      <c r="D343" s="901"/>
      <c r="E343" s="794"/>
      <c r="F343" s="530" t="s">
        <v>7</v>
      </c>
      <c r="G343" s="151">
        <v>11</v>
      </c>
      <c r="H343" s="151">
        <v>36</v>
      </c>
      <c r="I343" s="151">
        <v>30</v>
      </c>
      <c r="J343" s="151">
        <v>0</v>
      </c>
      <c r="K343" s="151">
        <v>0</v>
      </c>
      <c r="L343" s="151">
        <v>0</v>
      </c>
      <c r="M343" s="151">
        <v>0</v>
      </c>
      <c r="N343" s="151">
        <v>0</v>
      </c>
      <c r="O343" s="151">
        <v>21</v>
      </c>
      <c r="P343" s="151">
        <v>63</v>
      </c>
      <c r="Q343" s="151">
        <v>23</v>
      </c>
      <c r="R343" s="151">
        <v>0</v>
      </c>
      <c r="S343" s="84">
        <f t="shared" si="73"/>
        <v>184</v>
      </c>
    </row>
    <row r="344" spans="2:21" ht="15" customHeight="1" thickBot="1" x14ac:dyDescent="0.3">
      <c r="B344" s="852"/>
      <c r="C344" s="846"/>
      <c r="D344" s="901"/>
      <c r="E344" s="795"/>
      <c r="F344" s="528" t="s">
        <v>10</v>
      </c>
      <c r="G344" s="346">
        <f>SUM(G338:G343)</f>
        <v>645</v>
      </c>
      <c r="H344" s="343">
        <f t="shared" ref="H344:S344" si="75">SUM(H338:H343)</f>
        <v>1073</v>
      </c>
      <c r="I344" s="343">
        <f t="shared" si="75"/>
        <v>428</v>
      </c>
      <c r="J344" s="343">
        <f t="shared" si="75"/>
        <v>1</v>
      </c>
      <c r="K344" s="343">
        <f t="shared" si="75"/>
        <v>47</v>
      </c>
      <c r="L344" s="343">
        <f t="shared" si="75"/>
        <v>95</v>
      </c>
      <c r="M344" s="343">
        <f t="shared" si="75"/>
        <v>57</v>
      </c>
      <c r="N344" s="343">
        <f t="shared" si="75"/>
        <v>26</v>
      </c>
      <c r="O344" s="343">
        <f t="shared" si="75"/>
        <v>326</v>
      </c>
      <c r="P344" s="343">
        <f t="shared" si="75"/>
        <v>716</v>
      </c>
      <c r="Q344" s="343">
        <f t="shared" si="75"/>
        <v>583</v>
      </c>
      <c r="R344" s="344">
        <f t="shared" si="75"/>
        <v>271</v>
      </c>
      <c r="S344" s="144">
        <f t="shared" si="75"/>
        <v>4268</v>
      </c>
    </row>
    <row r="345" spans="2:21" ht="15" customHeight="1" thickBot="1" x14ac:dyDescent="0.3">
      <c r="B345" s="852"/>
      <c r="C345" s="846"/>
      <c r="D345" s="902"/>
      <c r="E345" s="798" t="s">
        <v>43</v>
      </c>
      <c r="F345" s="799"/>
      <c r="G345" s="101">
        <f t="shared" ref="G345:R345" si="76">SUM(G326:G343)-G337</f>
        <v>8607</v>
      </c>
      <c r="H345" s="88">
        <f t="shared" si="76"/>
        <v>10013</v>
      </c>
      <c r="I345" s="88">
        <f t="shared" si="76"/>
        <v>4881</v>
      </c>
      <c r="J345" s="88">
        <f t="shared" si="76"/>
        <v>383</v>
      </c>
      <c r="K345" s="88">
        <f t="shared" si="76"/>
        <v>1216</v>
      </c>
      <c r="L345" s="88">
        <f t="shared" si="76"/>
        <v>3491</v>
      </c>
      <c r="M345" s="88">
        <f t="shared" si="76"/>
        <v>5183</v>
      </c>
      <c r="N345" s="88">
        <f t="shared" si="76"/>
        <v>3448</v>
      </c>
      <c r="O345" s="88">
        <f t="shared" si="76"/>
        <v>6198</v>
      </c>
      <c r="P345" s="88">
        <f t="shared" si="76"/>
        <v>7181</v>
      </c>
      <c r="Q345" s="88">
        <f t="shared" si="76"/>
        <v>6188</v>
      </c>
      <c r="R345" s="89">
        <f t="shared" si="76"/>
        <v>5446</v>
      </c>
      <c r="S345" s="30">
        <f t="shared" si="73"/>
        <v>62235</v>
      </c>
    </row>
    <row r="346" spans="2:21" ht="7.5" customHeight="1" thickBot="1" x14ac:dyDescent="0.3">
      <c r="B346" s="852"/>
      <c r="C346" s="846"/>
      <c r="D346" s="810"/>
      <c r="E346" s="811"/>
      <c r="F346" s="811"/>
      <c r="G346" s="811"/>
      <c r="H346" s="811"/>
      <c r="I346" s="811"/>
      <c r="J346" s="811"/>
      <c r="K346" s="811"/>
      <c r="L346" s="811"/>
      <c r="M346" s="811"/>
      <c r="N346" s="811"/>
      <c r="O346" s="811"/>
      <c r="P346" s="811"/>
      <c r="Q346" s="811"/>
      <c r="R346" s="811"/>
      <c r="S346" s="812"/>
    </row>
    <row r="347" spans="2:21" ht="15" customHeight="1" x14ac:dyDescent="0.25">
      <c r="B347" s="852"/>
      <c r="C347" s="846"/>
      <c r="D347" s="903" t="s">
        <v>48</v>
      </c>
      <c r="E347" s="904" t="s">
        <v>157</v>
      </c>
      <c r="F347" s="905"/>
      <c r="G347" s="522">
        <v>4311</v>
      </c>
      <c r="H347" s="155">
        <v>4619</v>
      </c>
      <c r="I347" s="155">
        <v>2489</v>
      </c>
      <c r="J347" s="155">
        <v>496</v>
      </c>
      <c r="K347" s="155">
        <v>1442</v>
      </c>
      <c r="L347" s="155">
        <v>3503</v>
      </c>
      <c r="M347" s="155">
        <v>5028</v>
      </c>
      <c r="N347" s="155">
        <v>3843</v>
      </c>
      <c r="O347" s="155">
        <v>4946</v>
      </c>
      <c r="P347" s="155">
        <v>4289</v>
      </c>
      <c r="Q347" s="155">
        <v>4333</v>
      </c>
      <c r="R347" s="596">
        <v>4537</v>
      </c>
      <c r="S347" s="82">
        <f>SUM(G347:R347)</f>
        <v>43836</v>
      </c>
    </row>
    <row r="348" spans="2:21" ht="15" customHeight="1" x14ac:dyDescent="0.25">
      <c r="B348" s="852"/>
      <c r="C348" s="846"/>
      <c r="D348" s="903"/>
      <c r="E348" s="862" t="s">
        <v>159</v>
      </c>
      <c r="F348" s="890"/>
      <c r="G348" s="156">
        <v>0</v>
      </c>
      <c r="H348" s="298">
        <v>0</v>
      </c>
      <c r="I348" s="298">
        <v>0</v>
      </c>
      <c r="J348" s="298">
        <v>0</v>
      </c>
      <c r="K348" s="298">
        <v>0</v>
      </c>
      <c r="L348" s="298">
        <v>0</v>
      </c>
      <c r="M348" s="298">
        <v>0</v>
      </c>
      <c r="N348" s="298">
        <v>0</v>
      </c>
      <c r="O348" s="298">
        <v>0</v>
      </c>
      <c r="P348" s="298">
        <v>0</v>
      </c>
      <c r="Q348" s="298">
        <v>0</v>
      </c>
      <c r="R348" s="274">
        <v>0</v>
      </c>
      <c r="S348" s="83">
        <f>SUM(G348:R348)</f>
        <v>0</v>
      </c>
    </row>
    <row r="349" spans="2:21" ht="15" customHeight="1" thickBot="1" x14ac:dyDescent="0.3">
      <c r="B349" s="852"/>
      <c r="C349" s="846"/>
      <c r="D349" s="872"/>
      <c r="E349" s="796" t="s">
        <v>158</v>
      </c>
      <c r="F349" s="797"/>
      <c r="G349" s="153">
        <v>1311</v>
      </c>
      <c r="H349" s="145">
        <v>1417</v>
      </c>
      <c r="I349" s="145">
        <v>664</v>
      </c>
      <c r="J349" s="145">
        <v>100</v>
      </c>
      <c r="K349" s="145">
        <v>159</v>
      </c>
      <c r="L349" s="145">
        <v>616</v>
      </c>
      <c r="M349" s="145">
        <v>859</v>
      </c>
      <c r="N349" s="145">
        <v>609</v>
      </c>
      <c r="O349" s="145">
        <v>796</v>
      </c>
      <c r="P349" s="145">
        <v>860</v>
      </c>
      <c r="Q349" s="145">
        <v>747</v>
      </c>
      <c r="R349" s="271">
        <v>785</v>
      </c>
      <c r="S349" s="674">
        <f t="shared" ref="S349:S361" si="77">SUM(G349:R349)</f>
        <v>8923</v>
      </c>
      <c r="T349" s="660"/>
      <c r="U349" s="634">
        <f>S347/S361</f>
        <v>0.68443486814370702</v>
      </c>
    </row>
    <row r="350" spans="2:21" ht="15" customHeight="1" thickBot="1" x14ac:dyDescent="0.3">
      <c r="B350" s="852"/>
      <c r="C350" s="846"/>
      <c r="D350" s="872"/>
      <c r="E350" s="843" t="s">
        <v>137</v>
      </c>
      <c r="F350" s="844"/>
      <c r="G350" s="150">
        <v>0</v>
      </c>
      <c r="H350" s="149">
        <v>0</v>
      </c>
      <c r="I350" s="149">
        <v>0</v>
      </c>
      <c r="J350" s="149">
        <v>5</v>
      </c>
      <c r="K350" s="149">
        <v>10</v>
      </c>
      <c r="L350" s="149">
        <v>19</v>
      </c>
      <c r="M350" s="149">
        <v>28</v>
      </c>
      <c r="N350" s="149">
        <v>14</v>
      </c>
      <c r="O350" s="149">
        <v>20</v>
      </c>
      <c r="P350" s="149">
        <v>14</v>
      </c>
      <c r="Q350" s="149">
        <v>28</v>
      </c>
      <c r="R350" s="147">
        <v>22</v>
      </c>
      <c r="S350" s="253">
        <f t="shared" si="77"/>
        <v>160</v>
      </c>
      <c r="T350" s="660"/>
    </row>
    <row r="351" spans="2:21" ht="15" customHeight="1" x14ac:dyDescent="0.25">
      <c r="B351" s="852"/>
      <c r="C351" s="846"/>
      <c r="D351" s="872"/>
      <c r="E351" s="794" t="s">
        <v>134</v>
      </c>
      <c r="F351" s="524" t="s">
        <v>2</v>
      </c>
      <c r="G351" s="296">
        <v>842</v>
      </c>
      <c r="H351" s="155">
        <v>851</v>
      </c>
      <c r="I351" s="155">
        <v>468</v>
      </c>
      <c r="J351" s="155">
        <v>144</v>
      </c>
      <c r="K351" s="155">
        <v>247</v>
      </c>
      <c r="L351" s="155">
        <v>690</v>
      </c>
      <c r="M351" s="155">
        <v>858</v>
      </c>
      <c r="N351" s="155">
        <v>420</v>
      </c>
      <c r="O351" s="155">
        <v>539</v>
      </c>
      <c r="P351" s="155">
        <v>506</v>
      </c>
      <c r="Q351" s="155">
        <v>542</v>
      </c>
      <c r="R351" s="293">
        <v>488</v>
      </c>
      <c r="S351" s="82">
        <f t="shared" si="77"/>
        <v>6595</v>
      </c>
    </row>
    <row r="352" spans="2:21" ht="15" customHeight="1" x14ac:dyDescent="0.25">
      <c r="B352" s="852"/>
      <c r="C352" s="846"/>
      <c r="D352" s="872"/>
      <c r="E352" s="794"/>
      <c r="F352" s="525" t="s">
        <v>3</v>
      </c>
      <c r="G352" s="156">
        <v>0</v>
      </c>
      <c r="H352" s="297">
        <v>0</v>
      </c>
      <c r="I352" s="297">
        <v>0</v>
      </c>
      <c r="J352" s="297">
        <v>0</v>
      </c>
      <c r="K352" s="297">
        <v>0</v>
      </c>
      <c r="L352" s="297">
        <v>4</v>
      </c>
      <c r="M352" s="297">
        <v>16</v>
      </c>
      <c r="N352" s="297">
        <v>0</v>
      </c>
      <c r="O352" s="297">
        <v>0</v>
      </c>
      <c r="P352" s="297">
        <v>0</v>
      </c>
      <c r="Q352" s="297">
        <v>0</v>
      </c>
      <c r="R352" s="154">
        <v>0</v>
      </c>
      <c r="S352" s="83">
        <f t="shared" si="77"/>
        <v>20</v>
      </c>
    </row>
    <row r="353" spans="2:21" ht="15" customHeight="1" x14ac:dyDescent="0.25">
      <c r="B353" s="852"/>
      <c r="C353" s="846"/>
      <c r="D353" s="872"/>
      <c r="E353" s="794"/>
      <c r="F353" s="526" t="s">
        <v>5</v>
      </c>
      <c r="G353" s="156">
        <v>21</v>
      </c>
      <c r="H353" s="297">
        <v>68</v>
      </c>
      <c r="I353" s="297">
        <v>33</v>
      </c>
      <c r="J353" s="297">
        <v>0</v>
      </c>
      <c r="K353" s="297">
        <v>0</v>
      </c>
      <c r="L353" s="297">
        <v>0</v>
      </c>
      <c r="M353" s="297">
        <v>0</v>
      </c>
      <c r="N353" s="297">
        <v>0</v>
      </c>
      <c r="O353" s="297">
        <v>27</v>
      </c>
      <c r="P353" s="297">
        <v>38</v>
      </c>
      <c r="Q353" s="297">
        <v>22</v>
      </c>
      <c r="R353" s="154">
        <v>2</v>
      </c>
      <c r="S353" s="92">
        <f t="shared" si="77"/>
        <v>211</v>
      </c>
    </row>
    <row r="354" spans="2:21" ht="15" customHeight="1" thickBot="1" x14ac:dyDescent="0.3">
      <c r="B354" s="852"/>
      <c r="C354" s="846"/>
      <c r="D354" s="872"/>
      <c r="E354" s="794"/>
      <c r="F354" s="527" t="s">
        <v>7</v>
      </c>
      <c r="G354" s="153">
        <v>65</v>
      </c>
      <c r="H354" s="145">
        <v>80</v>
      </c>
      <c r="I354" s="145">
        <v>44</v>
      </c>
      <c r="J354" s="298">
        <v>22</v>
      </c>
      <c r="K354" s="145">
        <v>27</v>
      </c>
      <c r="L354" s="145">
        <v>28</v>
      </c>
      <c r="M354" s="145">
        <v>87</v>
      </c>
      <c r="N354" s="145">
        <v>46</v>
      </c>
      <c r="O354" s="145">
        <v>61</v>
      </c>
      <c r="P354" s="145">
        <v>86</v>
      </c>
      <c r="Q354" s="145">
        <v>82</v>
      </c>
      <c r="R354" s="152">
        <v>43</v>
      </c>
      <c r="S354" s="144">
        <f t="shared" si="77"/>
        <v>671</v>
      </c>
    </row>
    <row r="355" spans="2:21" ht="15" customHeight="1" thickBot="1" x14ac:dyDescent="0.3">
      <c r="B355" s="852"/>
      <c r="C355" s="846"/>
      <c r="D355" s="872"/>
      <c r="E355" s="795"/>
      <c r="F355" s="528" t="s">
        <v>10</v>
      </c>
      <c r="G355" s="342">
        <f>SUM(G351:G354)</f>
        <v>928</v>
      </c>
      <c r="H355" s="343">
        <f t="shared" ref="H355:S355" si="78">SUM(H351:H354)</f>
        <v>999</v>
      </c>
      <c r="I355" s="343">
        <f t="shared" si="78"/>
        <v>545</v>
      </c>
      <c r="J355" s="353">
        <f t="shared" si="78"/>
        <v>166</v>
      </c>
      <c r="K355" s="343">
        <f t="shared" si="78"/>
        <v>274</v>
      </c>
      <c r="L355" s="343">
        <f t="shared" si="78"/>
        <v>722</v>
      </c>
      <c r="M355" s="343">
        <f t="shared" si="78"/>
        <v>961</v>
      </c>
      <c r="N355" s="343">
        <f t="shared" si="78"/>
        <v>466</v>
      </c>
      <c r="O355" s="343">
        <f t="shared" si="78"/>
        <v>627</v>
      </c>
      <c r="P355" s="343">
        <f t="shared" si="78"/>
        <v>630</v>
      </c>
      <c r="Q355" s="343">
        <f t="shared" si="78"/>
        <v>646</v>
      </c>
      <c r="R355" s="347">
        <f t="shared" si="78"/>
        <v>533</v>
      </c>
      <c r="S355" s="30">
        <f t="shared" si="78"/>
        <v>7497</v>
      </c>
    </row>
    <row r="356" spans="2:21" ht="15" customHeight="1" x14ac:dyDescent="0.25">
      <c r="B356" s="852"/>
      <c r="C356" s="846"/>
      <c r="D356" s="872"/>
      <c r="E356" s="793" t="s">
        <v>135</v>
      </c>
      <c r="F356" s="526" t="s">
        <v>2</v>
      </c>
      <c r="G356" s="155">
        <v>394</v>
      </c>
      <c r="H356" s="155">
        <v>569</v>
      </c>
      <c r="I356" s="155">
        <v>293</v>
      </c>
      <c r="J356" s="155">
        <v>0</v>
      </c>
      <c r="K356" s="155">
        <v>12</v>
      </c>
      <c r="L356" s="155">
        <v>45</v>
      </c>
      <c r="M356" s="155">
        <v>112</v>
      </c>
      <c r="N356" s="155">
        <v>61</v>
      </c>
      <c r="O356" s="155">
        <v>150</v>
      </c>
      <c r="P356" s="155">
        <v>235</v>
      </c>
      <c r="Q356" s="155">
        <v>287</v>
      </c>
      <c r="R356" s="155">
        <v>168</v>
      </c>
      <c r="S356" s="92">
        <f t="shared" si="77"/>
        <v>2326</v>
      </c>
    </row>
    <row r="357" spans="2:21" ht="15" customHeight="1" x14ac:dyDescent="0.25">
      <c r="B357" s="852"/>
      <c r="C357" s="846"/>
      <c r="D357" s="872"/>
      <c r="E357" s="794"/>
      <c r="F357" s="530" t="s">
        <v>3</v>
      </c>
      <c r="G357" s="297">
        <v>0</v>
      </c>
      <c r="H357" s="297">
        <v>0</v>
      </c>
      <c r="I357" s="297">
        <v>0</v>
      </c>
      <c r="J357" s="297">
        <v>0</v>
      </c>
      <c r="K357" s="297">
        <v>0</v>
      </c>
      <c r="L357" s="297">
        <v>0</v>
      </c>
      <c r="M357" s="297">
        <v>0</v>
      </c>
      <c r="N357" s="297">
        <v>0</v>
      </c>
      <c r="O357" s="297">
        <v>0</v>
      </c>
      <c r="P357" s="297">
        <v>0</v>
      </c>
      <c r="Q357" s="297">
        <v>0</v>
      </c>
      <c r="R357" s="297">
        <v>0</v>
      </c>
      <c r="S357" s="87">
        <f t="shared" si="77"/>
        <v>0</v>
      </c>
    </row>
    <row r="358" spans="2:21" ht="15" customHeight="1" x14ac:dyDescent="0.25">
      <c r="B358" s="852"/>
      <c r="C358" s="846"/>
      <c r="D358" s="872"/>
      <c r="E358" s="794"/>
      <c r="F358" s="530" t="s">
        <v>5</v>
      </c>
      <c r="G358" s="297">
        <v>269</v>
      </c>
      <c r="H358" s="297">
        <v>233</v>
      </c>
      <c r="I358" s="297">
        <v>80</v>
      </c>
      <c r="J358" s="297">
        <v>0</v>
      </c>
      <c r="K358" s="297">
        <v>15</v>
      </c>
      <c r="L358" s="297">
        <v>43</v>
      </c>
      <c r="M358" s="297">
        <v>0</v>
      </c>
      <c r="N358" s="297">
        <v>0</v>
      </c>
      <c r="O358" s="297">
        <v>55</v>
      </c>
      <c r="P358" s="297">
        <v>138</v>
      </c>
      <c r="Q358" s="297">
        <v>135</v>
      </c>
      <c r="R358" s="297">
        <v>76</v>
      </c>
      <c r="S358" s="87">
        <f t="shared" si="77"/>
        <v>1044</v>
      </c>
    </row>
    <row r="359" spans="2:21" ht="15" customHeight="1" thickBot="1" x14ac:dyDescent="0.3">
      <c r="B359" s="852"/>
      <c r="C359" s="846"/>
      <c r="D359" s="873"/>
      <c r="E359" s="794"/>
      <c r="F359" s="531" t="s">
        <v>7</v>
      </c>
      <c r="G359" s="297">
        <v>49</v>
      </c>
      <c r="H359" s="297">
        <v>23</v>
      </c>
      <c r="I359" s="297">
        <v>0</v>
      </c>
      <c r="J359" s="297">
        <v>0</v>
      </c>
      <c r="K359" s="297">
        <v>0</v>
      </c>
      <c r="L359" s="297">
        <v>11</v>
      </c>
      <c r="M359" s="297">
        <v>60</v>
      </c>
      <c r="N359" s="297">
        <v>31</v>
      </c>
      <c r="O359" s="297">
        <v>24</v>
      </c>
      <c r="P359" s="297">
        <v>7</v>
      </c>
      <c r="Q359" s="297">
        <v>27</v>
      </c>
      <c r="R359" s="297">
        <v>29</v>
      </c>
      <c r="S359" s="84">
        <f t="shared" si="77"/>
        <v>261</v>
      </c>
    </row>
    <row r="360" spans="2:21" ht="15" customHeight="1" thickBot="1" x14ac:dyDescent="0.3">
      <c r="B360" s="852"/>
      <c r="C360" s="846"/>
      <c r="D360" s="873"/>
      <c r="E360" s="795"/>
      <c r="F360" s="528" t="s">
        <v>10</v>
      </c>
      <c r="G360" s="349">
        <f>SUM(G356:G359)</f>
        <v>712</v>
      </c>
      <c r="H360" s="350">
        <f t="shared" ref="H360:S360" si="79">SUM(H356:H359)</f>
        <v>825</v>
      </c>
      <c r="I360" s="350">
        <f t="shared" si="79"/>
        <v>373</v>
      </c>
      <c r="J360" s="350">
        <f t="shared" si="79"/>
        <v>0</v>
      </c>
      <c r="K360" s="350">
        <f t="shared" si="79"/>
        <v>27</v>
      </c>
      <c r="L360" s="350">
        <f t="shared" si="79"/>
        <v>99</v>
      </c>
      <c r="M360" s="350">
        <f t="shared" si="79"/>
        <v>172</v>
      </c>
      <c r="N360" s="350">
        <f t="shared" si="79"/>
        <v>92</v>
      </c>
      <c r="O360" s="350">
        <f t="shared" si="79"/>
        <v>229</v>
      </c>
      <c r="P360" s="350">
        <f t="shared" si="79"/>
        <v>380</v>
      </c>
      <c r="Q360" s="350">
        <f t="shared" si="79"/>
        <v>449</v>
      </c>
      <c r="R360" s="351">
        <f t="shared" si="79"/>
        <v>273</v>
      </c>
      <c r="S360" s="144">
        <f t="shared" si="79"/>
        <v>3631</v>
      </c>
    </row>
    <row r="361" spans="2:21" ht="15" customHeight="1" thickBot="1" x14ac:dyDescent="0.3">
      <c r="B361" s="852"/>
      <c r="C361" s="846"/>
      <c r="D361" s="874"/>
      <c r="E361" s="798" t="s">
        <v>43</v>
      </c>
      <c r="F361" s="799"/>
      <c r="G361" s="101">
        <f>SUM(G347:G359)-G355</f>
        <v>7262</v>
      </c>
      <c r="H361" s="88">
        <f t="shared" ref="H361:R361" si="80">SUM(H347:H359)-H355</f>
        <v>7860</v>
      </c>
      <c r="I361" s="88">
        <f t="shared" si="80"/>
        <v>4071</v>
      </c>
      <c r="J361" s="88">
        <f t="shared" si="80"/>
        <v>767</v>
      </c>
      <c r="K361" s="88">
        <f t="shared" si="80"/>
        <v>1912</v>
      </c>
      <c r="L361" s="88">
        <f t="shared" si="80"/>
        <v>4959</v>
      </c>
      <c r="M361" s="88">
        <f t="shared" si="80"/>
        <v>7048</v>
      </c>
      <c r="N361" s="88">
        <f t="shared" si="80"/>
        <v>5024</v>
      </c>
      <c r="O361" s="88">
        <f t="shared" si="80"/>
        <v>6618</v>
      </c>
      <c r="P361" s="88">
        <f t="shared" si="80"/>
        <v>6173</v>
      </c>
      <c r="Q361" s="88">
        <f t="shared" si="80"/>
        <v>6203</v>
      </c>
      <c r="R361" s="89">
        <f t="shared" si="80"/>
        <v>6150</v>
      </c>
      <c r="S361" s="30">
        <f t="shared" si="77"/>
        <v>64047</v>
      </c>
    </row>
    <row r="362" spans="2:21" ht="7.5" customHeight="1" thickBot="1" x14ac:dyDescent="0.3">
      <c r="B362" s="852"/>
      <c r="C362" s="846"/>
      <c r="D362" s="810"/>
      <c r="E362" s="811"/>
      <c r="F362" s="811"/>
      <c r="G362" s="811"/>
      <c r="H362" s="811"/>
      <c r="I362" s="811"/>
      <c r="J362" s="811"/>
      <c r="K362" s="811"/>
      <c r="L362" s="811"/>
      <c r="M362" s="811"/>
      <c r="N362" s="811"/>
      <c r="O362" s="811"/>
      <c r="P362" s="811"/>
      <c r="Q362" s="811"/>
      <c r="R362" s="811"/>
      <c r="S362" s="812"/>
    </row>
    <row r="363" spans="2:21" ht="15" customHeight="1" x14ac:dyDescent="0.25">
      <c r="B363" s="852"/>
      <c r="C363" s="846"/>
      <c r="D363" s="871" t="s">
        <v>201</v>
      </c>
      <c r="E363" s="813" t="s">
        <v>157</v>
      </c>
      <c r="F363" s="814"/>
      <c r="G363" s="297">
        <v>2136</v>
      </c>
      <c r="H363" s="297">
        <v>2262</v>
      </c>
      <c r="I363" s="297">
        <v>1146</v>
      </c>
      <c r="J363" s="297">
        <v>55</v>
      </c>
      <c r="K363" s="297">
        <v>164</v>
      </c>
      <c r="L363" s="297">
        <v>420</v>
      </c>
      <c r="M363" s="297">
        <v>495</v>
      </c>
      <c r="N363" s="297">
        <v>412</v>
      </c>
      <c r="O363" s="297">
        <v>720</v>
      </c>
      <c r="P363" s="297">
        <v>693</v>
      </c>
      <c r="Q363" s="297">
        <v>611</v>
      </c>
      <c r="R363" s="297">
        <v>643</v>
      </c>
      <c r="S363" s="82">
        <f>SUM(G363:R363)</f>
        <v>9757</v>
      </c>
    </row>
    <row r="364" spans="2:21" ht="15" customHeight="1" thickBot="1" x14ac:dyDescent="0.3">
      <c r="B364" s="852"/>
      <c r="C364" s="846"/>
      <c r="D364" s="872"/>
      <c r="E364" s="796" t="s">
        <v>158</v>
      </c>
      <c r="F364" s="797"/>
      <c r="G364" s="151">
        <v>562</v>
      </c>
      <c r="H364" s="151">
        <v>539</v>
      </c>
      <c r="I364" s="151">
        <v>201</v>
      </c>
      <c r="J364" s="151">
        <v>6</v>
      </c>
      <c r="K364" s="151">
        <v>29</v>
      </c>
      <c r="L364" s="151">
        <v>111</v>
      </c>
      <c r="M364" s="151">
        <v>59</v>
      </c>
      <c r="N364" s="151">
        <v>52</v>
      </c>
      <c r="O364" s="151">
        <v>70</v>
      </c>
      <c r="P364" s="151">
        <v>81</v>
      </c>
      <c r="Q364" s="151">
        <v>58</v>
      </c>
      <c r="R364" s="151">
        <v>53</v>
      </c>
      <c r="S364" s="87">
        <f t="shared" ref="S364:S381" si="81">SUM(G364:R364)</f>
        <v>1821</v>
      </c>
    </row>
    <row r="365" spans="2:21" ht="15" customHeight="1" thickBot="1" x14ac:dyDescent="0.3">
      <c r="B365" s="852"/>
      <c r="C365" s="846"/>
      <c r="D365" s="872"/>
      <c r="E365" s="841" t="s">
        <v>137</v>
      </c>
      <c r="F365" s="842"/>
      <c r="G365" s="150">
        <v>0</v>
      </c>
      <c r="H365" s="149">
        <v>0</v>
      </c>
      <c r="I365" s="149">
        <v>0</v>
      </c>
      <c r="J365" s="149">
        <v>10</v>
      </c>
      <c r="K365" s="149">
        <v>17</v>
      </c>
      <c r="L365" s="149">
        <v>27</v>
      </c>
      <c r="M365" s="149">
        <v>7</v>
      </c>
      <c r="N365" s="149">
        <v>4</v>
      </c>
      <c r="O365" s="149">
        <v>5</v>
      </c>
      <c r="P365" s="149">
        <v>4</v>
      </c>
      <c r="Q365" s="149">
        <v>5</v>
      </c>
      <c r="R365" s="348">
        <v>6</v>
      </c>
      <c r="S365" s="30">
        <f t="shared" si="81"/>
        <v>85</v>
      </c>
    </row>
    <row r="366" spans="2:21" ht="15" customHeight="1" thickBot="1" x14ac:dyDescent="0.3">
      <c r="B366" s="852"/>
      <c r="C366" s="846"/>
      <c r="D366" s="872"/>
      <c r="E366" s="865" t="s">
        <v>179</v>
      </c>
      <c r="F366" s="866"/>
      <c r="G366" s="257">
        <v>18</v>
      </c>
      <c r="H366" s="256">
        <v>24</v>
      </c>
      <c r="I366" s="256">
        <v>15</v>
      </c>
      <c r="J366" s="256">
        <v>0</v>
      </c>
      <c r="K366" s="256">
        <v>10</v>
      </c>
      <c r="L366" s="256">
        <v>22</v>
      </c>
      <c r="M366" s="256">
        <v>38</v>
      </c>
      <c r="N366" s="256">
        <v>13</v>
      </c>
      <c r="O366" s="256">
        <v>22</v>
      </c>
      <c r="P366" s="255">
        <v>34</v>
      </c>
      <c r="Q366" s="255">
        <v>28</v>
      </c>
      <c r="R366" s="254">
        <v>26</v>
      </c>
      <c r="S366" s="97">
        <f t="shared" si="81"/>
        <v>250</v>
      </c>
    </row>
    <row r="367" spans="2:21" ht="15" customHeight="1" x14ac:dyDescent="0.25">
      <c r="B367" s="852"/>
      <c r="C367" s="846"/>
      <c r="D367" s="872"/>
      <c r="E367" s="793" t="s">
        <v>134</v>
      </c>
      <c r="F367" s="523" t="s">
        <v>11</v>
      </c>
      <c r="G367" s="158">
        <v>1</v>
      </c>
      <c r="H367" s="146">
        <v>0</v>
      </c>
      <c r="I367" s="146">
        <v>0</v>
      </c>
      <c r="J367" s="146">
        <v>0</v>
      </c>
      <c r="K367" s="146">
        <v>0</v>
      </c>
      <c r="L367" s="146">
        <v>0</v>
      </c>
      <c r="M367" s="146">
        <v>1</v>
      </c>
      <c r="N367" s="146">
        <v>0</v>
      </c>
      <c r="O367" s="146">
        <v>1</v>
      </c>
      <c r="P367" s="146">
        <v>0</v>
      </c>
      <c r="Q367" s="146">
        <v>0</v>
      </c>
      <c r="R367" s="157">
        <v>0</v>
      </c>
      <c r="S367" s="82">
        <f t="shared" si="81"/>
        <v>3</v>
      </c>
      <c r="U367" s="634">
        <f>S363/S381</f>
        <v>0.62357001342110308</v>
      </c>
    </row>
    <row r="368" spans="2:21" ht="15" customHeight="1" x14ac:dyDescent="0.25">
      <c r="B368" s="852"/>
      <c r="C368" s="846"/>
      <c r="D368" s="872"/>
      <c r="E368" s="794"/>
      <c r="F368" s="524" t="s">
        <v>1</v>
      </c>
      <c r="G368" s="156">
        <v>8</v>
      </c>
      <c r="H368" s="297">
        <v>3</v>
      </c>
      <c r="I368" s="297">
        <v>1</v>
      </c>
      <c r="J368" s="297">
        <v>0</v>
      </c>
      <c r="K368" s="297">
        <v>0</v>
      </c>
      <c r="L368" s="297">
        <v>0</v>
      </c>
      <c r="M368" s="297">
        <v>2</v>
      </c>
      <c r="N368" s="297">
        <v>0</v>
      </c>
      <c r="O368" s="297">
        <v>0</v>
      </c>
      <c r="P368" s="297">
        <v>0</v>
      </c>
      <c r="Q368" s="297">
        <v>0</v>
      </c>
      <c r="R368" s="154">
        <v>0</v>
      </c>
      <c r="S368" s="92">
        <f t="shared" si="81"/>
        <v>14</v>
      </c>
    </row>
    <row r="369" spans="2:24" ht="15" customHeight="1" x14ac:dyDescent="0.25">
      <c r="B369" s="852"/>
      <c r="C369" s="846"/>
      <c r="D369" s="872"/>
      <c r="E369" s="794"/>
      <c r="F369" s="525" t="s">
        <v>2</v>
      </c>
      <c r="G369" s="156">
        <v>283</v>
      </c>
      <c r="H369" s="297">
        <v>288</v>
      </c>
      <c r="I369" s="297">
        <v>169</v>
      </c>
      <c r="J369" s="297">
        <v>17</v>
      </c>
      <c r="K369" s="297">
        <v>40</v>
      </c>
      <c r="L369" s="297">
        <v>89</v>
      </c>
      <c r="M369" s="297">
        <v>124</v>
      </c>
      <c r="N369" s="297">
        <v>99</v>
      </c>
      <c r="O369" s="297">
        <v>116</v>
      </c>
      <c r="P369" s="297">
        <v>104</v>
      </c>
      <c r="Q369" s="297">
        <v>84</v>
      </c>
      <c r="R369" s="154">
        <v>60</v>
      </c>
      <c r="S369" s="83">
        <f t="shared" si="81"/>
        <v>1473</v>
      </c>
    </row>
    <row r="370" spans="2:24" ht="15" customHeight="1" x14ac:dyDescent="0.25">
      <c r="B370" s="852"/>
      <c r="C370" s="846"/>
      <c r="D370" s="872"/>
      <c r="E370" s="794"/>
      <c r="F370" s="525" t="s">
        <v>3</v>
      </c>
      <c r="G370" s="156">
        <v>0</v>
      </c>
      <c r="H370" s="297">
        <v>0</v>
      </c>
      <c r="I370" s="297">
        <v>0</v>
      </c>
      <c r="J370" s="297">
        <v>0</v>
      </c>
      <c r="K370" s="297">
        <v>0</v>
      </c>
      <c r="L370" s="297">
        <v>0</v>
      </c>
      <c r="M370" s="297">
        <v>0</v>
      </c>
      <c r="N370" s="297">
        <v>0</v>
      </c>
      <c r="O370" s="297">
        <v>0</v>
      </c>
      <c r="P370" s="297">
        <v>0</v>
      </c>
      <c r="Q370" s="297">
        <v>0</v>
      </c>
      <c r="R370" s="154">
        <v>0</v>
      </c>
      <c r="S370" s="83">
        <f t="shared" si="81"/>
        <v>0</v>
      </c>
    </row>
    <row r="371" spans="2:24" ht="15" customHeight="1" x14ac:dyDescent="0.25">
      <c r="B371" s="852"/>
      <c r="C371" s="846"/>
      <c r="D371" s="872"/>
      <c r="E371" s="794"/>
      <c r="F371" s="526" t="s">
        <v>5</v>
      </c>
      <c r="G371" s="156">
        <v>9</v>
      </c>
      <c r="H371" s="297">
        <v>0</v>
      </c>
      <c r="I371" s="297">
        <v>0</v>
      </c>
      <c r="J371" s="297">
        <v>0</v>
      </c>
      <c r="K371" s="297">
        <v>0</v>
      </c>
      <c r="L371" s="297">
        <v>0</v>
      </c>
      <c r="M371" s="297">
        <v>0</v>
      </c>
      <c r="N371" s="297">
        <v>0</v>
      </c>
      <c r="O371" s="297">
        <v>0</v>
      </c>
      <c r="P371" s="297">
        <v>4</v>
      </c>
      <c r="Q371" s="297">
        <v>0</v>
      </c>
      <c r="R371" s="154">
        <v>0</v>
      </c>
      <c r="S371" s="92">
        <f t="shared" si="81"/>
        <v>13</v>
      </c>
    </row>
    <row r="372" spans="2:24" ht="15" customHeight="1" thickBot="1" x14ac:dyDescent="0.3">
      <c r="B372" s="852"/>
      <c r="C372" s="846"/>
      <c r="D372" s="872"/>
      <c r="E372" s="794"/>
      <c r="F372" s="527" t="s">
        <v>7</v>
      </c>
      <c r="G372" s="153">
        <v>0</v>
      </c>
      <c r="H372" s="145">
        <v>12</v>
      </c>
      <c r="I372" s="145">
        <v>13</v>
      </c>
      <c r="J372" s="145">
        <v>2</v>
      </c>
      <c r="K372" s="145">
        <v>0</v>
      </c>
      <c r="L372" s="145">
        <v>0</v>
      </c>
      <c r="M372" s="145">
        <v>1</v>
      </c>
      <c r="N372" s="145">
        <v>2</v>
      </c>
      <c r="O372" s="145">
        <v>14</v>
      </c>
      <c r="P372" s="145">
        <v>23</v>
      </c>
      <c r="Q372" s="145">
        <v>20</v>
      </c>
      <c r="R372" s="152">
        <v>15</v>
      </c>
      <c r="S372" s="144">
        <f t="shared" si="81"/>
        <v>102</v>
      </c>
    </row>
    <row r="373" spans="2:24" ht="15" customHeight="1" thickBot="1" x14ac:dyDescent="0.3">
      <c r="B373" s="852"/>
      <c r="C373" s="846"/>
      <c r="D373" s="872"/>
      <c r="E373" s="795"/>
      <c r="F373" s="528" t="s">
        <v>10</v>
      </c>
      <c r="G373" s="342">
        <f>SUM(G367:G372)</f>
        <v>301</v>
      </c>
      <c r="H373" s="343">
        <f t="shared" ref="H373:S373" si="82">SUM(H367:H372)</f>
        <v>303</v>
      </c>
      <c r="I373" s="343">
        <f t="shared" si="82"/>
        <v>183</v>
      </c>
      <c r="J373" s="343">
        <f t="shared" si="82"/>
        <v>19</v>
      </c>
      <c r="K373" s="343">
        <f t="shared" si="82"/>
        <v>40</v>
      </c>
      <c r="L373" s="343">
        <f t="shared" si="82"/>
        <v>89</v>
      </c>
      <c r="M373" s="343">
        <f t="shared" si="82"/>
        <v>128</v>
      </c>
      <c r="N373" s="343">
        <f t="shared" si="82"/>
        <v>101</v>
      </c>
      <c r="O373" s="343">
        <f t="shared" si="82"/>
        <v>131</v>
      </c>
      <c r="P373" s="343">
        <f t="shared" si="82"/>
        <v>131</v>
      </c>
      <c r="Q373" s="343">
        <f t="shared" si="82"/>
        <v>104</v>
      </c>
      <c r="R373" s="347">
        <f t="shared" si="82"/>
        <v>75</v>
      </c>
      <c r="S373" s="30">
        <f t="shared" si="82"/>
        <v>1605</v>
      </c>
    </row>
    <row r="374" spans="2:24" ht="15" customHeight="1" x14ac:dyDescent="0.25">
      <c r="B374" s="852"/>
      <c r="C374" s="846"/>
      <c r="D374" s="872"/>
      <c r="E374" s="794" t="s">
        <v>135</v>
      </c>
      <c r="F374" s="526" t="s">
        <v>11</v>
      </c>
      <c r="G374" s="155">
        <v>0</v>
      </c>
      <c r="H374" s="155">
        <v>1</v>
      </c>
      <c r="I374" s="155">
        <v>0</v>
      </c>
      <c r="J374" s="155"/>
      <c r="K374" s="155"/>
      <c r="L374" s="155">
        <v>0</v>
      </c>
      <c r="M374" s="155">
        <v>0</v>
      </c>
      <c r="N374" s="155">
        <v>0</v>
      </c>
      <c r="O374" s="155">
        <v>0</v>
      </c>
      <c r="P374" s="155">
        <v>0</v>
      </c>
      <c r="Q374" s="155">
        <v>0</v>
      </c>
      <c r="R374" s="155">
        <v>0</v>
      </c>
      <c r="S374" s="92">
        <f t="shared" si="81"/>
        <v>1</v>
      </c>
      <c r="V374" s="611"/>
    </row>
    <row r="375" spans="2:24" ht="15" customHeight="1" x14ac:dyDescent="0.25">
      <c r="B375" s="852"/>
      <c r="C375" s="846"/>
      <c r="D375" s="872"/>
      <c r="E375" s="794"/>
      <c r="F375" s="526" t="s">
        <v>1</v>
      </c>
      <c r="G375" s="297">
        <v>0</v>
      </c>
      <c r="H375" s="297">
        <v>2</v>
      </c>
      <c r="I375" s="297">
        <v>1</v>
      </c>
      <c r="J375" s="297">
        <v>0</v>
      </c>
      <c r="K375" s="297">
        <v>0</v>
      </c>
      <c r="L375" s="297">
        <v>1</v>
      </c>
      <c r="M375" s="297">
        <v>0</v>
      </c>
      <c r="N375" s="297">
        <v>0</v>
      </c>
      <c r="O375" s="297">
        <v>0</v>
      </c>
      <c r="P375" s="297">
        <v>0</v>
      </c>
      <c r="Q375" s="297">
        <v>0</v>
      </c>
      <c r="R375" s="297">
        <v>0</v>
      </c>
      <c r="S375" s="92">
        <f t="shared" si="81"/>
        <v>4</v>
      </c>
    </row>
    <row r="376" spans="2:24" ht="15" customHeight="1" x14ac:dyDescent="0.25">
      <c r="B376" s="852"/>
      <c r="C376" s="846"/>
      <c r="D376" s="872"/>
      <c r="E376" s="794"/>
      <c r="F376" s="529" t="s">
        <v>2</v>
      </c>
      <c r="G376" s="297">
        <v>399</v>
      </c>
      <c r="H376" s="297">
        <v>548</v>
      </c>
      <c r="I376" s="297">
        <v>218</v>
      </c>
      <c r="J376" s="297">
        <v>3</v>
      </c>
      <c r="K376" s="297">
        <v>3</v>
      </c>
      <c r="L376" s="297">
        <v>29</v>
      </c>
      <c r="M376" s="297">
        <v>51</v>
      </c>
      <c r="N376" s="297">
        <v>25</v>
      </c>
      <c r="O376" s="297">
        <v>174</v>
      </c>
      <c r="P376" s="297">
        <v>213</v>
      </c>
      <c r="Q376" s="297">
        <v>228</v>
      </c>
      <c r="R376" s="297">
        <v>140</v>
      </c>
      <c r="S376" s="83">
        <f t="shared" si="81"/>
        <v>2031</v>
      </c>
    </row>
    <row r="377" spans="2:24" ht="15" customHeight="1" x14ac:dyDescent="0.25">
      <c r="B377" s="852"/>
      <c r="C377" s="846"/>
      <c r="D377" s="872"/>
      <c r="E377" s="794"/>
      <c r="F377" s="530" t="s">
        <v>3</v>
      </c>
      <c r="G377" s="297">
        <v>3</v>
      </c>
      <c r="H377" s="297">
        <v>1</v>
      </c>
      <c r="I377" s="297">
        <v>2</v>
      </c>
      <c r="J377" s="297">
        <v>0</v>
      </c>
      <c r="K377" s="297">
        <v>0</v>
      </c>
      <c r="L377" s="297">
        <v>0</v>
      </c>
      <c r="M377" s="297">
        <v>0</v>
      </c>
      <c r="N377" s="297">
        <v>0</v>
      </c>
      <c r="O377" s="297">
        <v>0</v>
      </c>
      <c r="P377" s="297">
        <v>0</v>
      </c>
      <c r="Q377" s="297">
        <v>0</v>
      </c>
      <c r="R377" s="297">
        <v>0</v>
      </c>
      <c r="S377" s="87">
        <f t="shared" si="81"/>
        <v>6</v>
      </c>
    </row>
    <row r="378" spans="2:24" ht="15" customHeight="1" x14ac:dyDescent="0.25">
      <c r="B378" s="852"/>
      <c r="C378" s="846"/>
      <c r="D378" s="872"/>
      <c r="E378" s="794"/>
      <c r="F378" s="530" t="s">
        <v>5</v>
      </c>
      <c r="G378" s="297">
        <v>0</v>
      </c>
      <c r="H378" s="297">
        <v>2</v>
      </c>
      <c r="I378" s="297">
        <v>2</v>
      </c>
      <c r="J378" s="297">
        <v>0</v>
      </c>
      <c r="K378" s="297">
        <v>0</v>
      </c>
      <c r="L378" s="297">
        <v>0</v>
      </c>
      <c r="M378" s="297">
        <v>0</v>
      </c>
      <c r="N378" s="297">
        <v>0</v>
      </c>
      <c r="O378" s="297">
        <v>1</v>
      </c>
      <c r="P378" s="297">
        <v>4</v>
      </c>
      <c r="Q378" s="297">
        <v>5</v>
      </c>
      <c r="R378" s="297">
        <v>0</v>
      </c>
      <c r="S378" s="87">
        <f t="shared" si="81"/>
        <v>14</v>
      </c>
    </row>
    <row r="379" spans="2:24" ht="15" customHeight="1" thickBot="1" x14ac:dyDescent="0.3">
      <c r="B379" s="852"/>
      <c r="C379" s="846"/>
      <c r="D379" s="873"/>
      <c r="E379" s="794"/>
      <c r="F379" s="531" t="s">
        <v>7</v>
      </c>
      <c r="G379" s="151">
        <v>4</v>
      </c>
      <c r="H379" s="151">
        <v>32</v>
      </c>
      <c r="I379" s="151">
        <v>18</v>
      </c>
      <c r="J379" s="151">
        <v>0</v>
      </c>
      <c r="K379" s="151">
        <v>0</v>
      </c>
      <c r="L379" s="151">
        <v>0</v>
      </c>
      <c r="M379" s="151">
        <v>0</v>
      </c>
      <c r="N379" s="151">
        <v>0</v>
      </c>
      <c r="O379" s="151">
        <v>3</v>
      </c>
      <c r="P379" s="151">
        <v>8</v>
      </c>
      <c r="Q379" s="151">
        <v>5</v>
      </c>
      <c r="R379" s="151">
        <v>3</v>
      </c>
      <c r="S379" s="87">
        <f t="shared" si="81"/>
        <v>73</v>
      </c>
    </row>
    <row r="380" spans="2:24" ht="15" customHeight="1" thickBot="1" x14ac:dyDescent="0.3">
      <c r="B380" s="852"/>
      <c r="C380" s="846"/>
      <c r="D380" s="873"/>
      <c r="E380" s="795"/>
      <c r="F380" s="528" t="s">
        <v>10</v>
      </c>
      <c r="G380" s="342">
        <f>SUM(G374:G379)</f>
        <v>406</v>
      </c>
      <c r="H380" s="343">
        <f t="shared" ref="H380:S380" si="83">SUM(H374:H379)</f>
        <v>586</v>
      </c>
      <c r="I380" s="343">
        <f t="shared" si="83"/>
        <v>241</v>
      </c>
      <c r="J380" s="343">
        <f t="shared" si="83"/>
        <v>3</v>
      </c>
      <c r="K380" s="343">
        <f t="shared" si="83"/>
        <v>3</v>
      </c>
      <c r="L380" s="343">
        <f t="shared" si="83"/>
        <v>30</v>
      </c>
      <c r="M380" s="343">
        <f t="shared" si="83"/>
        <v>51</v>
      </c>
      <c r="N380" s="343">
        <f t="shared" si="83"/>
        <v>25</v>
      </c>
      <c r="O380" s="343">
        <f t="shared" si="83"/>
        <v>178</v>
      </c>
      <c r="P380" s="343">
        <f t="shared" si="83"/>
        <v>225</v>
      </c>
      <c r="Q380" s="343">
        <f t="shared" si="83"/>
        <v>238</v>
      </c>
      <c r="R380" s="347">
        <f t="shared" si="83"/>
        <v>143</v>
      </c>
      <c r="S380" s="30">
        <f t="shared" si="83"/>
        <v>2129</v>
      </c>
    </row>
    <row r="381" spans="2:24" ht="15" customHeight="1" thickBot="1" x14ac:dyDescent="0.3">
      <c r="B381" s="853"/>
      <c r="C381" s="847"/>
      <c r="D381" s="874"/>
      <c r="E381" s="798" t="s">
        <v>43</v>
      </c>
      <c r="F381" s="799"/>
      <c r="G381" s="101">
        <f>SUM(G363:G379)-G373</f>
        <v>3423</v>
      </c>
      <c r="H381" s="88">
        <f t="shared" ref="H381:R381" si="84">SUM(H363:H379)-H373</f>
        <v>3714</v>
      </c>
      <c r="I381" s="88">
        <f t="shared" si="84"/>
        <v>1786</v>
      </c>
      <c r="J381" s="88">
        <f t="shared" si="84"/>
        <v>93</v>
      </c>
      <c r="K381" s="88">
        <f t="shared" si="84"/>
        <v>263</v>
      </c>
      <c r="L381" s="88">
        <f t="shared" si="84"/>
        <v>699</v>
      </c>
      <c r="M381" s="88">
        <f t="shared" si="84"/>
        <v>778</v>
      </c>
      <c r="N381" s="88">
        <f t="shared" si="84"/>
        <v>607</v>
      </c>
      <c r="O381" s="88">
        <f t="shared" si="84"/>
        <v>1126</v>
      </c>
      <c r="P381" s="88">
        <f t="shared" si="84"/>
        <v>1168</v>
      </c>
      <c r="Q381" s="88">
        <f t="shared" si="84"/>
        <v>1044</v>
      </c>
      <c r="R381" s="89">
        <f t="shared" si="84"/>
        <v>946</v>
      </c>
      <c r="S381" s="30">
        <f t="shared" si="81"/>
        <v>15647</v>
      </c>
    </row>
    <row r="382" spans="2:24" s="289" customFormat="1" ht="15" customHeight="1" thickBot="1" x14ac:dyDescent="0.3">
      <c r="B382" s="262"/>
      <c r="C382" s="270"/>
      <c r="D382" s="272"/>
      <c r="E382" s="284"/>
      <c r="F382" s="284"/>
      <c r="G382" s="275"/>
      <c r="H382" s="275"/>
      <c r="I382" s="275"/>
      <c r="J382" s="275"/>
      <c r="K382" s="275"/>
      <c r="L382" s="275"/>
      <c r="M382" s="275"/>
      <c r="N382" s="275"/>
      <c r="O382" s="275"/>
      <c r="P382" s="275"/>
      <c r="Q382" s="275"/>
      <c r="R382" s="275"/>
      <c r="S382" s="281"/>
      <c r="T382" s="636"/>
      <c r="U382" s="636"/>
      <c r="V382" s="636"/>
      <c r="W382" s="636"/>
      <c r="X382" s="719"/>
    </row>
    <row r="383" spans="2:24" ht="15" customHeight="1" x14ac:dyDescent="0.25">
      <c r="B383" s="848" t="s">
        <v>70</v>
      </c>
      <c r="C383" s="845" t="s">
        <v>69</v>
      </c>
      <c r="D383" s="818" t="s">
        <v>67</v>
      </c>
      <c r="E383" s="813" t="s">
        <v>157</v>
      </c>
      <c r="F383" s="814"/>
      <c r="G383" s="158">
        <v>20373</v>
      </c>
      <c r="H383" s="146">
        <v>16792</v>
      </c>
      <c r="I383" s="146">
        <v>7031</v>
      </c>
      <c r="J383" s="146">
        <v>1320</v>
      </c>
      <c r="K383" s="146">
        <v>2653</v>
      </c>
      <c r="L383" s="146">
        <v>13618</v>
      </c>
      <c r="M383" s="146">
        <v>17224</v>
      </c>
      <c r="N383" s="146">
        <v>13904</v>
      </c>
      <c r="O383" s="146">
        <v>16230</v>
      </c>
      <c r="P383" s="146">
        <v>15161</v>
      </c>
      <c r="Q383" s="146">
        <v>14236</v>
      </c>
      <c r="R383" s="157">
        <v>18090</v>
      </c>
      <c r="S383" s="82">
        <f>SUM(G383:R383)</f>
        <v>156632</v>
      </c>
      <c r="U383" s="611"/>
    </row>
    <row r="384" spans="2:24" ht="15" customHeight="1" thickBot="1" x14ac:dyDescent="0.3">
      <c r="B384" s="849"/>
      <c r="C384" s="846"/>
      <c r="D384" s="819"/>
      <c r="E384" s="796" t="s">
        <v>158</v>
      </c>
      <c r="F384" s="797"/>
      <c r="G384" s="153">
        <v>2792</v>
      </c>
      <c r="H384" s="145">
        <v>2194</v>
      </c>
      <c r="I384" s="145">
        <v>859</v>
      </c>
      <c r="J384" s="145">
        <v>150</v>
      </c>
      <c r="K384" s="145">
        <v>377</v>
      </c>
      <c r="L384" s="145">
        <v>1387</v>
      </c>
      <c r="M384" s="145">
        <v>1824</v>
      </c>
      <c r="N384" s="145">
        <v>1424</v>
      </c>
      <c r="O384" s="145">
        <v>1449</v>
      </c>
      <c r="P384" s="145">
        <v>1562</v>
      </c>
      <c r="Q384" s="145">
        <v>943</v>
      </c>
      <c r="R384" s="152">
        <v>865</v>
      </c>
      <c r="S384" s="87">
        <f t="shared" ref="S384:S391" si="85">SUM(G384:R384)</f>
        <v>15826</v>
      </c>
      <c r="U384" s="634">
        <f>S383/S399</f>
        <v>0.74192387123666614</v>
      </c>
    </row>
    <row r="385" spans="2:19" ht="15" customHeight="1" thickBot="1" x14ac:dyDescent="0.3">
      <c r="B385" s="849"/>
      <c r="C385" s="846"/>
      <c r="D385" s="819"/>
      <c r="E385" s="841" t="s">
        <v>137</v>
      </c>
      <c r="F385" s="842"/>
      <c r="G385" s="257">
        <v>0</v>
      </c>
      <c r="H385" s="256">
        <v>0</v>
      </c>
      <c r="I385" s="256">
        <v>0</v>
      </c>
      <c r="J385" s="256">
        <v>22</v>
      </c>
      <c r="K385" s="256">
        <v>74</v>
      </c>
      <c r="L385" s="256">
        <v>76</v>
      </c>
      <c r="M385" s="256">
        <v>72</v>
      </c>
      <c r="N385" s="256">
        <v>65</v>
      </c>
      <c r="O385" s="256">
        <v>111</v>
      </c>
      <c r="P385" s="256">
        <v>93</v>
      </c>
      <c r="Q385" s="256">
        <v>89</v>
      </c>
      <c r="R385" s="254">
        <v>80</v>
      </c>
      <c r="S385" s="30">
        <f t="shared" si="85"/>
        <v>682</v>
      </c>
    </row>
    <row r="386" spans="2:19" ht="15" customHeight="1" thickBot="1" x14ac:dyDescent="0.3">
      <c r="B386" s="849"/>
      <c r="C386" s="846"/>
      <c r="D386" s="819"/>
      <c r="E386" s="800" t="s">
        <v>179</v>
      </c>
      <c r="F386" s="801"/>
      <c r="G386" s="150">
        <v>212</v>
      </c>
      <c r="H386" s="149">
        <v>280</v>
      </c>
      <c r="I386" s="149">
        <v>125</v>
      </c>
      <c r="J386" s="149">
        <v>123</v>
      </c>
      <c r="K386" s="149">
        <v>128</v>
      </c>
      <c r="L386" s="149">
        <v>326</v>
      </c>
      <c r="M386" s="149">
        <v>310</v>
      </c>
      <c r="N386" s="149">
        <v>250</v>
      </c>
      <c r="O386" s="149">
        <v>353</v>
      </c>
      <c r="P386" s="148">
        <v>491</v>
      </c>
      <c r="Q386" s="148">
        <v>483</v>
      </c>
      <c r="R386" s="147">
        <v>503</v>
      </c>
      <c r="S386" s="30">
        <f t="shared" si="85"/>
        <v>3584</v>
      </c>
    </row>
    <row r="387" spans="2:19" ht="15" customHeight="1" x14ac:dyDescent="0.25">
      <c r="B387" s="849"/>
      <c r="C387" s="846"/>
      <c r="D387" s="819"/>
      <c r="E387" s="815" t="s">
        <v>134</v>
      </c>
      <c r="F387" s="488" t="s">
        <v>1</v>
      </c>
      <c r="G387" s="158">
        <v>1235</v>
      </c>
      <c r="H387" s="146">
        <v>1339</v>
      </c>
      <c r="I387" s="146">
        <v>691</v>
      </c>
      <c r="J387" s="146">
        <v>249</v>
      </c>
      <c r="K387" s="146">
        <v>460</v>
      </c>
      <c r="L387" s="146">
        <v>845</v>
      </c>
      <c r="M387" s="146">
        <v>1068</v>
      </c>
      <c r="N387" s="146">
        <v>739</v>
      </c>
      <c r="O387" s="146">
        <v>1034</v>
      </c>
      <c r="P387" s="146">
        <v>1261</v>
      </c>
      <c r="Q387" s="146">
        <v>1214</v>
      </c>
      <c r="R387" s="157">
        <v>1270</v>
      </c>
      <c r="S387" s="97">
        <f t="shared" si="85"/>
        <v>11405</v>
      </c>
    </row>
    <row r="388" spans="2:19" ht="15" customHeight="1" x14ac:dyDescent="0.25">
      <c r="B388" s="849"/>
      <c r="C388" s="846"/>
      <c r="D388" s="819"/>
      <c r="E388" s="816"/>
      <c r="F388" s="481" t="s">
        <v>2</v>
      </c>
      <c r="G388" s="156">
        <v>22</v>
      </c>
      <c r="H388" s="297">
        <v>32</v>
      </c>
      <c r="I388" s="297">
        <v>12</v>
      </c>
      <c r="J388" s="297">
        <v>1</v>
      </c>
      <c r="K388" s="297">
        <v>13</v>
      </c>
      <c r="L388" s="297">
        <v>18</v>
      </c>
      <c r="M388" s="297">
        <v>15</v>
      </c>
      <c r="N388" s="297">
        <v>28</v>
      </c>
      <c r="O388" s="297">
        <v>21</v>
      </c>
      <c r="P388" s="297">
        <v>37</v>
      </c>
      <c r="Q388" s="297">
        <v>31</v>
      </c>
      <c r="R388" s="154">
        <v>66</v>
      </c>
      <c r="S388" s="83">
        <f t="shared" si="85"/>
        <v>296</v>
      </c>
    </row>
    <row r="389" spans="2:19" ht="15" customHeight="1" x14ac:dyDescent="0.25">
      <c r="B389" s="849"/>
      <c r="C389" s="846"/>
      <c r="D389" s="819"/>
      <c r="E389" s="816"/>
      <c r="F389" s="481" t="s">
        <v>3</v>
      </c>
      <c r="G389" s="156">
        <v>2</v>
      </c>
      <c r="H389" s="297">
        <v>0</v>
      </c>
      <c r="I389" s="297">
        <v>0</v>
      </c>
      <c r="J389" s="297">
        <v>0</v>
      </c>
      <c r="K389" s="297">
        <v>0</v>
      </c>
      <c r="L389" s="297">
        <v>0</v>
      </c>
      <c r="M389" s="297">
        <v>0</v>
      </c>
      <c r="N389" s="297">
        <v>0</v>
      </c>
      <c r="O389" s="297">
        <v>0</v>
      </c>
      <c r="P389" s="297">
        <v>4</v>
      </c>
      <c r="Q389" s="297">
        <v>0</v>
      </c>
      <c r="R389" s="154">
        <v>2</v>
      </c>
      <c r="S389" s="83">
        <f t="shared" si="85"/>
        <v>8</v>
      </c>
    </row>
    <row r="390" spans="2:19" ht="15" customHeight="1" x14ac:dyDescent="0.25">
      <c r="B390" s="849"/>
      <c r="C390" s="846"/>
      <c r="D390" s="819"/>
      <c r="E390" s="816"/>
      <c r="F390" s="481" t="s">
        <v>24</v>
      </c>
      <c r="G390" s="156">
        <v>776</v>
      </c>
      <c r="H390" s="297">
        <v>890</v>
      </c>
      <c r="I390" s="297">
        <v>593</v>
      </c>
      <c r="J390" s="297">
        <v>242</v>
      </c>
      <c r="K390" s="297">
        <v>351</v>
      </c>
      <c r="L390" s="297">
        <v>631</v>
      </c>
      <c r="M390" s="297">
        <v>806</v>
      </c>
      <c r="N390" s="297">
        <v>693</v>
      </c>
      <c r="O390" s="297">
        <v>769</v>
      </c>
      <c r="P390" s="297">
        <v>1054</v>
      </c>
      <c r="Q390" s="297">
        <v>890</v>
      </c>
      <c r="R390" s="154">
        <v>835</v>
      </c>
      <c r="S390" s="87">
        <f t="shared" si="85"/>
        <v>8530</v>
      </c>
    </row>
    <row r="391" spans="2:19" ht="15" customHeight="1" thickBot="1" x14ac:dyDescent="0.3">
      <c r="B391" s="849"/>
      <c r="C391" s="846"/>
      <c r="D391" s="819"/>
      <c r="E391" s="816"/>
      <c r="F391" s="504" t="s">
        <v>5</v>
      </c>
      <c r="G391" s="252">
        <v>15</v>
      </c>
      <c r="H391" s="151">
        <v>14</v>
      </c>
      <c r="I391" s="151">
        <v>12</v>
      </c>
      <c r="J391" s="151">
        <v>2</v>
      </c>
      <c r="K391" s="151">
        <v>24</v>
      </c>
      <c r="L391" s="151">
        <v>27</v>
      </c>
      <c r="M391" s="151">
        <v>32</v>
      </c>
      <c r="N391" s="151">
        <v>12</v>
      </c>
      <c r="O391" s="151">
        <v>39</v>
      </c>
      <c r="P391" s="151">
        <v>9</v>
      </c>
      <c r="Q391" s="151">
        <v>5</v>
      </c>
      <c r="R391" s="251">
        <v>4</v>
      </c>
      <c r="S391" s="87">
        <f t="shared" si="85"/>
        <v>195</v>
      </c>
    </row>
    <row r="392" spans="2:19" ht="15" customHeight="1" thickBot="1" x14ac:dyDescent="0.3">
      <c r="B392" s="849"/>
      <c r="C392" s="846"/>
      <c r="D392" s="819"/>
      <c r="E392" s="817"/>
      <c r="F392" s="482" t="s">
        <v>10</v>
      </c>
      <c r="G392" s="342">
        <f>SUM(G387:G391)</f>
        <v>2050</v>
      </c>
      <c r="H392" s="343">
        <f t="shared" ref="H392:S392" si="86">SUM(H387:H391)</f>
        <v>2275</v>
      </c>
      <c r="I392" s="343">
        <f t="shared" si="86"/>
        <v>1308</v>
      </c>
      <c r="J392" s="343">
        <f t="shared" si="86"/>
        <v>494</v>
      </c>
      <c r="K392" s="343">
        <f t="shared" si="86"/>
        <v>848</v>
      </c>
      <c r="L392" s="343">
        <f t="shared" si="86"/>
        <v>1521</v>
      </c>
      <c r="M392" s="343">
        <f t="shared" si="86"/>
        <v>1921</v>
      </c>
      <c r="N392" s="343">
        <f t="shared" si="86"/>
        <v>1472</v>
      </c>
      <c r="O392" s="343">
        <f t="shared" si="86"/>
        <v>1863</v>
      </c>
      <c r="P392" s="343">
        <f t="shared" si="86"/>
        <v>2365</v>
      </c>
      <c r="Q392" s="343">
        <f t="shared" si="86"/>
        <v>2140</v>
      </c>
      <c r="R392" s="344">
        <f t="shared" si="86"/>
        <v>2177</v>
      </c>
      <c r="S392" s="30">
        <f t="shared" si="86"/>
        <v>20434</v>
      </c>
    </row>
    <row r="393" spans="2:19" ht="15" customHeight="1" x14ac:dyDescent="0.25">
      <c r="B393" s="849"/>
      <c r="C393" s="846"/>
      <c r="D393" s="819"/>
      <c r="E393" s="815" t="s">
        <v>135</v>
      </c>
      <c r="F393" s="488" t="s">
        <v>1</v>
      </c>
      <c r="G393" s="158">
        <v>1569</v>
      </c>
      <c r="H393" s="146">
        <v>1645</v>
      </c>
      <c r="I393" s="146">
        <v>731</v>
      </c>
      <c r="J393" s="146">
        <v>9</v>
      </c>
      <c r="K393" s="146">
        <v>32</v>
      </c>
      <c r="L393" s="146">
        <v>377</v>
      </c>
      <c r="M393" s="146">
        <v>548</v>
      </c>
      <c r="N393" s="146">
        <v>436</v>
      </c>
      <c r="O393" s="146">
        <v>673</v>
      </c>
      <c r="P393" s="146">
        <v>1005</v>
      </c>
      <c r="Q393" s="146">
        <v>867</v>
      </c>
      <c r="R393" s="157">
        <v>895</v>
      </c>
      <c r="S393" s="253">
        <f>SUM(G393:R393)</f>
        <v>8787</v>
      </c>
    </row>
    <row r="394" spans="2:19" ht="15" customHeight="1" x14ac:dyDescent="0.25">
      <c r="B394" s="849"/>
      <c r="C394" s="846"/>
      <c r="D394" s="819"/>
      <c r="E394" s="816"/>
      <c r="F394" s="481" t="s">
        <v>2</v>
      </c>
      <c r="G394" s="156">
        <v>61</v>
      </c>
      <c r="H394" s="297">
        <v>99</v>
      </c>
      <c r="I394" s="297">
        <v>17</v>
      </c>
      <c r="J394" s="297">
        <v>0</v>
      </c>
      <c r="K394" s="297">
        <v>0</v>
      </c>
      <c r="L394" s="297">
        <v>1</v>
      </c>
      <c r="M394" s="297">
        <v>84</v>
      </c>
      <c r="N394" s="297">
        <v>81</v>
      </c>
      <c r="O394" s="297">
        <v>75</v>
      </c>
      <c r="P394" s="297">
        <v>62</v>
      </c>
      <c r="Q394" s="297">
        <v>42</v>
      </c>
      <c r="R394" s="154">
        <v>52</v>
      </c>
      <c r="S394" s="83">
        <f>SUM(G394:R394)</f>
        <v>574</v>
      </c>
    </row>
    <row r="395" spans="2:19" ht="15" customHeight="1" x14ac:dyDescent="0.25">
      <c r="B395" s="849"/>
      <c r="C395" s="846"/>
      <c r="D395" s="819"/>
      <c r="E395" s="816"/>
      <c r="F395" s="481" t="s">
        <v>3</v>
      </c>
      <c r="G395" s="156">
        <v>7</v>
      </c>
      <c r="H395" s="297">
        <v>0</v>
      </c>
      <c r="I395" s="297">
        <v>0</v>
      </c>
      <c r="J395" s="297">
        <v>0</v>
      </c>
      <c r="K395" s="297">
        <v>0</v>
      </c>
      <c r="L395" s="297">
        <v>0</v>
      </c>
      <c r="M395" s="297">
        <v>1</v>
      </c>
      <c r="N395" s="297">
        <v>0</v>
      </c>
      <c r="O395" s="297">
        <v>0</v>
      </c>
      <c r="P395" s="297">
        <v>0</v>
      </c>
      <c r="Q395" s="297">
        <v>0</v>
      </c>
      <c r="R395" s="154">
        <v>1</v>
      </c>
      <c r="S395" s="83">
        <f>SUM(G395:R395)</f>
        <v>9</v>
      </c>
    </row>
    <row r="396" spans="2:19" ht="15" customHeight="1" x14ac:dyDescent="0.25">
      <c r="B396" s="849"/>
      <c r="C396" s="846"/>
      <c r="D396" s="819"/>
      <c r="E396" s="816"/>
      <c r="F396" s="481" t="s">
        <v>24</v>
      </c>
      <c r="G396" s="156">
        <v>811</v>
      </c>
      <c r="H396" s="297">
        <v>914</v>
      </c>
      <c r="I396" s="297">
        <v>473</v>
      </c>
      <c r="J396" s="297">
        <v>60</v>
      </c>
      <c r="K396" s="297">
        <v>87</v>
      </c>
      <c r="L396" s="297">
        <v>243</v>
      </c>
      <c r="M396" s="297">
        <v>272</v>
      </c>
      <c r="N396" s="297">
        <v>214</v>
      </c>
      <c r="O396" s="297">
        <v>218</v>
      </c>
      <c r="P396" s="297">
        <v>299</v>
      </c>
      <c r="Q396" s="297">
        <v>437</v>
      </c>
      <c r="R396" s="154">
        <v>399</v>
      </c>
      <c r="S396" s="87">
        <f>SUM(G396:R396)</f>
        <v>4427</v>
      </c>
    </row>
    <row r="397" spans="2:19" ht="15" customHeight="1" thickBot="1" x14ac:dyDescent="0.3">
      <c r="B397" s="849"/>
      <c r="C397" s="846"/>
      <c r="D397" s="819"/>
      <c r="E397" s="816"/>
      <c r="F397" s="504" t="s">
        <v>5</v>
      </c>
      <c r="G397" s="153">
        <v>56</v>
      </c>
      <c r="H397" s="145">
        <v>77</v>
      </c>
      <c r="I397" s="145">
        <v>28</v>
      </c>
      <c r="J397" s="145">
        <v>0</v>
      </c>
      <c r="K397" s="145">
        <v>0</v>
      </c>
      <c r="L397" s="145">
        <v>0</v>
      </c>
      <c r="M397" s="145">
        <v>0</v>
      </c>
      <c r="N397" s="145">
        <v>0</v>
      </c>
      <c r="O397" s="145">
        <v>0</v>
      </c>
      <c r="P397" s="145">
        <v>0</v>
      </c>
      <c r="Q397" s="145">
        <v>0</v>
      </c>
      <c r="R397" s="152">
        <v>0</v>
      </c>
      <c r="S397" s="84">
        <f>SUM(G397:R397)</f>
        <v>161</v>
      </c>
    </row>
    <row r="398" spans="2:19" ht="15" customHeight="1" thickBot="1" x14ac:dyDescent="0.3">
      <c r="B398" s="849"/>
      <c r="C398" s="846"/>
      <c r="D398" s="819"/>
      <c r="E398" s="817"/>
      <c r="F398" s="482" t="s">
        <v>10</v>
      </c>
      <c r="G398" s="342">
        <f>SUM(G393:G397)</f>
        <v>2504</v>
      </c>
      <c r="H398" s="346">
        <f t="shared" ref="H398:S398" si="87">SUM(H393:H397)</f>
        <v>2735</v>
      </c>
      <c r="I398" s="346">
        <f t="shared" si="87"/>
        <v>1249</v>
      </c>
      <c r="J398" s="346">
        <f t="shared" si="87"/>
        <v>69</v>
      </c>
      <c r="K398" s="346">
        <f t="shared" si="87"/>
        <v>119</v>
      </c>
      <c r="L398" s="346">
        <f t="shared" si="87"/>
        <v>621</v>
      </c>
      <c r="M398" s="346">
        <f t="shared" si="87"/>
        <v>905</v>
      </c>
      <c r="N398" s="346">
        <f t="shared" si="87"/>
        <v>731</v>
      </c>
      <c r="O398" s="346">
        <f t="shared" si="87"/>
        <v>966</v>
      </c>
      <c r="P398" s="346">
        <f t="shared" si="87"/>
        <v>1366</v>
      </c>
      <c r="Q398" s="346">
        <f t="shared" si="87"/>
        <v>1346</v>
      </c>
      <c r="R398" s="356">
        <f t="shared" si="87"/>
        <v>1347</v>
      </c>
      <c r="S398" s="30">
        <f t="shared" si="87"/>
        <v>13958</v>
      </c>
    </row>
    <row r="399" spans="2:19" ht="16.5" customHeight="1" thickBot="1" x14ac:dyDescent="0.3">
      <c r="B399" s="849"/>
      <c r="C399" s="846"/>
      <c r="D399" s="820"/>
      <c r="E399" s="798" t="s">
        <v>43</v>
      </c>
      <c r="F399" s="799"/>
      <c r="G399" s="133">
        <f>SUM(G383:G397)-G392</f>
        <v>27931</v>
      </c>
      <c r="H399" s="101">
        <f t="shared" ref="H399:R399" si="88">SUM(H383:H397)-H392</f>
        <v>24276</v>
      </c>
      <c r="I399" s="101">
        <f t="shared" si="88"/>
        <v>10572</v>
      </c>
      <c r="J399" s="101">
        <f t="shared" si="88"/>
        <v>2178</v>
      </c>
      <c r="K399" s="101">
        <f t="shared" si="88"/>
        <v>4199</v>
      </c>
      <c r="L399" s="101">
        <f t="shared" si="88"/>
        <v>17549</v>
      </c>
      <c r="M399" s="101">
        <f t="shared" si="88"/>
        <v>22256</v>
      </c>
      <c r="N399" s="101">
        <f t="shared" si="88"/>
        <v>17846</v>
      </c>
      <c r="O399" s="101">
        <f t="shared" si="88"/>
        <v>20972</v>
      </c>
      <c r="P399" s="101">
        <f t="shared" si="88"/>
        <v>21038</v>
      </c>
      <c r="Q399" s="101">
        <f t="shared" si="88"/>
        <v>19237</v>
      </c>
      <c r="R399" s="292">
        <f t="shared" si="88"/>
        <v>23062</v>
      </c>
      <c r="S399" s="30">
        <f>SUM(G399:R399)</f>
        <v>211116</v>
      </c>
    </row>
    <row r="400" spans="2:19" ht="7.5" customHeight="1" thickBot="1" x14ac:dyDescent="0.3">
      <c r="B400" s="849"/>
      <c r="C400" s="846"/>
      <c r="D400" s="864"/>
      <c r="E400" s="856"/>
      <c r="F400" s="856"/>
      <c r="G400" s="856"/>
      <c r="H400" s="856"/>
      <c r="I400" s="856"/>
      <c r="J400" s="856"/>
      <c r="K400" s="856"/>
      <c r="L400" s="856"/>
      <c r="M400" s="856"/>
      <c r="N400" s="856"/>
      <c r="O400" s="856"/>
      <c r="P400" s="856"/>
      <c r="Q400" s="856"/>
      <c r="R400" s="856"/>
      <c r="S400" s="857"/>
    </row>
    <row r="401" spans="2:21" ht="15" customHeight="1" x14ac:dyDescent="0.25">
      <c r="B401" s="849"/>
      <c r="C401" s="846"/>
      <c r="D401" s="818" t="s">
        <v>68</v>
      </c>
      <c r="E401" s="813" t="s">
        <v>157</v>
      </c>
      <c r="F401" s="814"/>
      <c r="G401" s="158">
        <v>0</v>
      </c>
      <c r="H401" s="146">
        <v>0</v>
      </c>
      <c r="I401" s="146">
        <v>0</v>
      </c>
      <c r="J401" s="146">
        <v>0</v>
      </c>
      <c r="K401" s="146">
        <v>0</v>
      </c>
      <c r="L401" s="146">
        <v>0</v>
      </c>
      <c r="M401" s="146">
        <v>992</v>
      </c>
      <c r="N401" s="146">
        <v>968</v>
      </c>
      <c r="O401" s="146">
        <v>94</v>
      </c>
      <c r="P401" s="146">
        <v>0</v>
      </c>
      <c r="Q401" s="146">
        <v>0</v>
      </c>
      <c r="R401" s="157">
        <v>0</v>
      </c>
      <c r="S401" s="82">
        <f>SUM(G401:R401)</f>
        <v>2054</v>
      </c>
    </row>
    <row r="402" spans="2:21" ht="18" customHeight="1" thickBot="1" x14ac:dyDescent="0.3">
      <c r="B402" s="849"/>
      <c r="C402" s="846"/>
      <c r="D402" s="819"/>
      <c r="E402" s="796" t="s">
        <v>158</v>
      </c>
      <c r="F402" s="797"/>
      <c r="G402" s="153">
        <v>0</v>
      </c>
      <c r="H402" s="145">
        <v>0</v>
      </c>
      <c r="I402" s="145">
        <v>0</v>
      </c>
      <c r="J402" s="145">
        <v>0</v>
      </c>
      <c r="K402" s="145">
        <v>0</v>
      </c>
      <c r="L402" s="145">
        <v>0</v>
      </c>
      <c r="M402" s="145">
        <v>161</v>
      </c>
      <c r="N402" s="145">
        <v>266</v>
      </c>
      <c r="O402" s="145">
        <v>34</v>
      </c>
      <c r="P402" s="145">
        <v>0</v>
      </c>
      <c r="Q402" s="145">
        <v>0</v>
      </c>
      <c r="R402" s="152">
        <v>0</v>
      </c>
      <c r="S402" s="87">
        <f t="shared" ref="S402:S410" si="89">SUM(G402:R402)</f>
        <v>461</v>
      </c>
      <c r="U402" s="634">
        <f>S401/S412</f>
        <v>0.71793079342887101</v>
      </c>
    </row>
    <row r="403" spans="2:21" ht="18" customHeight="1" thickBot="1" x14ac:dyDescent="0.3">
      <c r="B403" s="849"/>
      <c r="C403" s="846"/>
      <c r="D403" s="819"/>
      <c r="E403" s="898" t="s">
        <v>137</v>
      </c>
      <c r="F403" s="898"/>
      <c r="G403" s="150">
        <v>0</v>
      </c>
      <c r="H403" s="149">
        <v>0</v>
      </c>
      <c r="I403" s="149">
        <v>0</v>
      </c>
      <c r="J403" s="149">
        <v>0</v>
      </c>
      <c r="K403" s="149">
        <v>0</v>
      </c>
      <c r="L403" s="149">
        <v>0</v>
      </c>
      <c r="M403" s="149">
        <v>0</v>
      </c>
      <c r="N403" s="149">
        <v>0</v>
      </c>
      <c r="O403" s="149">
        <v>0</v>
      </c>
      <c r="P403" s="149">
        <v>0</v>
      </c>
      <c r="Q403" s="149">
        <v>0</v>
      </c>
      <c r="R403" s="147">
        <v>0</v>
      </c>
      <c r="S403" s="339">
        <f t="shared" si="89"/>
        <v>0</v>
      </c>
    </row>
    <row r="404" spans="2:21" ht="15" customHeight="1" thickBot="1" x14ac:dyDescent="0.3">
      <c r="B404" s="849"/>
      <c r="C404" s="846"/>
      <c r="D404" s="819"/>
      <c r="E404" s="800" t="s">
        <v>179</v>
      </c>
      <c r="F404" s="801"/>
      <c r="G404" s="257">
        <v>0</v>
      </c>
      <c r="H404" s="256">
        <v>0</v>
      </c>
      <c r="I404" s="256">
        <v>0</v>
      </c>
      <c r="J404" s="256">
        <v>0</v>
      </c>
      <c r="K404" s="256">
        <v>0</v>
      </c>
      <c r="L404" s="256">
        <v>0</v>
      </c>
      <c r="M404" s="256">
        <v>54</v>
      </c>
      <c r="N404" s="256">
        <v>69</v>
      </c>
      <c r="O404" s="256">
        <v>12</v>
      </c>
      <c r="P404" s="255">
        <v>0</v>
      </c>
      <c r="Q404" s="255">
        <v>0</v>
      </c>
      <c r="R404" s="254">
        <v>0</v>
      </c>
      <c r="S404" s="30">
        <f t="shared" si="89"/>
        <v>135</v>
      </c>
    </row>
    <row r="405" spans="2:21" ht="15" customHeight="1" x14ac:dyDescent="0.25">
      <c r="B405" s="849"/>
      <c r="C405" s="846"/>
      <c r="D405" s="819"/>
      <c r="E405" s="815" t="s">
        <v>134</v>
      </c>
      <c r="F405" s="488" t="s">
        <v>1</v>
      </c>
      <c r="G405" s="297">
        <v>0</v>
      </c>
      <c r="H405" s="297">
        <v>0</v>
      </c>
      <c r="I405" s="297">
        <v>0</v>
      </c>
      <c r="J405" s="297">
        <v>0</v>
      </c>
      <c r="K405" s="297">
        <v>0</v>
      </c>
      <c r="L405" s="297">
        <v>0</v>
      </c>
      <c r="M405" s="297">
        <v>89</v>
      </c>
      <c r="N405" s="297">
        <v>56</v>
      </c>
      <c r="O405" s="297">
        <v>18</v>
      </c>
      <c r="P405" s="297">
        <v>0</v>
      </c>
      <c r="Q405" s="297">
        <v>0</v>
      </c>
      <c r="R405" s="297">
        <v>0</v>
      </c>
      <c r="S405" s="97">
        <f t="shared" si="89"/>
        <v>163</v>
      </c>
    </row>
    <row r="406" spans="2:21" ht="15" customHeight="1" x14ac:dyDescent="0.25">
      <c r="B406" s="849"/>
      <c r="C406" s="846"/>
      <c r="D406" s="819"/>
      <c r="E406" s="816"/>
      <c r="F406" s="481" t="s">
        <v>2</v>
      </c>
      <c r="G406" s="297">
        <v>0</v>
      </c>
      <c r="H406" s="297">
        <v>0</v>
      </c>
      <c r="I406" s="297">
        <v>0</v>
      </c>
      <c r="J406" s="297">
        <v>0</v>
      </c>
      <c r="K406" s="297">
        <v>0</v>
      </c>
      <c r="L406" s="297">
        <v>0</v>
      </c>
      <c r="M406" s="297">
        <v>0</v>
      </c>
      <c r="N406" s="297">
        <v>2</v>
      </c>
      <c r="O406" s="297">
        <v>0</v>
      </c>
      <c r="P406" s="297">
        <v>0</v>
      </c>
      <c r="Q406" s="297">
        <v>0</v>
      </c>
      <c r="R406" s="297">
        <v>0</v>
      </c>
      <c r="S406" s="83">
        <f t="shared" si="89"/>
        <v>2</v>
      </c>
    </row>
    <row r="407" spans="2:21" ht="15" customHeight="1" thickBot="1" x14ac:dyDescent="0.3">
      <c r="B407" s="849"/>
      <c r="C407" s="846"/>
      <c r="D407" s="819"/>
      <c r="E407" s="816"/>
      <c r="F407" s="476" t="s">
        <v>24</v>
      </c>
      <c r="G407" s="151">
        <v>0</v>
      </c>
      <c r="H407" s="151">
        <v>0</v>
      </c>
      <c r="I407" s="151">
        <v>0</v>
      </c>
      <c r="J407" s="151">
        <v>0</v>
      </c>
      <c r="K407" s="151">
        <v>0</v>
      </c>
      <c r="L407" s="151">
        <v>0</v>
      </c>
      <c r="M407" s="151">
        <v>1</v>
      </c>
      <c r="N407" s="151">
        <v>13</v>
      </c>
      <c r="O407" s="151">
        <v>4</v>
      </c>
      <c r="P407" s="151">
        <v>0</v>
      </c>
      <c r="Q407" s="151">
        <v>0</v>
      </c>
      <c r="R407" s="151">
        <v>0</v>
      </c>
      <c r="S407" s="87">
        <f t="shared" si="89"/>
        <v>18</v>
      </c>
    </row>
    <row r="408" spans="2:21" ht="15" customHeight="1" thickBot="1" x14ac:dyDescent="0.3">
      <c r="B408" s="849"/>
      <c r="C408" s="846"/>
      <c r="D408" s="819"/>
      <c r="E408" s="817"/>
      <c r="F408" s="482" t="s">
        <v>10</v>
      </c>
      <c r="G408" s="342">
        <f>SUM(G405:G407)</f>
        <v>0</v>
      </c>
      <c r="H408" s="346">
        <f t="shared" ref="H408:S408" si="90">SUM(H405:H407)</f>
        <v>0</v>
      </c>
      <c r="I408" s="346">
        <f t="shared" si="90"/>
        <v>0</v>
      </c>
      <c r="J408" s="346">
        <f t="shared" si="90"/>
        <v>0</v>
      </c>
      <c r="K408" s="346">
        <f t="shared" si="90"/>
        <v>0</v>
      </c>
      <c r="L408" s="346">
        <f t="shared" si="90"/>
        <v>0</v>
      </c>
      <c r="M408" s="346">
        <f t="shared" si="90"/>
        <v>90</v>
      </c>
      <c r="N408" s="346">
        <f t="shared" si="90"/>
        <v>71</v>
      </c>
      <c r="O408" s="346">
        <f t="shared" si="90"/>
        <v>22</v>
      </c>
      <c r="P408" s="346">
        <f t="shared" si="90"/>
        <v>0</v>
      </c>
      <c r="Q408" s="346">
        <f t="shared" si="90"/>
        <v>0</v>
      </c>
      <c r="R408" s="346">
        <f t="shared" si="90"/>
        <v>0</v>
      </c>
      <c r="S408" s="30">
        <f t="shared" si="90"/>
        <v>183</v>
      </c>
    </row>
    <row r="409" spans="2:21" ht="15" customHeight="1" x14ac:dyDescent="0.25">
      <c r="B409" s="849"/>
      <c r="C409" s="846"/>
      <c r="D409" s="819"/>
      <c r="E409" s="807" t="s">
        <v>135</v>
      </c>
      <c r="F409" s="488" t="s">
        <v>1</v>
      </c>
      <c r="G409" s="158">
        <v>0</v>
      </c>
      <c r="H409" s="146">
        <v>0</v>
      </c>
      <c r="I409" s="146">
        <v>0</v>
      </c>
      <c r="J409" s="146">
        <v>0</v>
      </c>
      <c r="K409" s="146">
        <v>0</v>
      </c>
      <c r="L409" s="146">
        <v>0</v>
      </c>
      <c r="M409" s="146">
        <v>12</v>
      </c>
      <c r="N409" s="146">
        <v>12</v>
      </c>
      <c r="O409" s="146">
        <v>4</v>
      </c>
      <c r="P409" s="146">
        <v>0</v>
      </c>
      <c r="Q409" s="146">
        <v>0</v>
      </c>
      <c r="R409" s="157">
        <v>0</v>
      </c>
      <c r="S409" s="253">
        <f t="shared" si="89"/>
        <v>28</v>
      </c>
    </row>
    <row r="410" spans="2:21" ht="15" customHeight="1" thickBot="1" x14ac:dyDescent="0.3">
      <c r="B410" s="849"/>
      <c r="C410" s="846"/>
      <c r="D410" s="819"/>
      <c r="E410" s="808"/>
      <c r="F410" s="476" t="s">
        <v>24</v>
      </c>
      <c r="G410" s="153">
        <v>0</v>
      </c>
      <c r="H410" s="145">
        <v>0</v>
      </c>
      <c r="I410" s="145">
        <v>0</v>
      </c>
      <c r="J410" s="145">
        <v>0</v>
      </c>
      <c r="K410" s="145">
        <v>0</v>
      </c>
      <c r="L410" s="145">
        <v>0</v>
      </c>
      <c r="M410" s="145">
        <v>0</v>
      </c>
      <c r="N410" s="145">
        <v>0</v>
      </c>
      <c r="O410" s="145">
        <v>0</v>
      </c>
      <c r="P410" s="145">
        <v>0</v>
      </c>
      <c r="Q410" s="145">
        <v>0</v>
      </c>
      <c r="R410" s="152">
        <v>0</v>
      </c>
      <c r="S410" s="87">
        <f t="shared" si="89"/>
        <v>0</v>
      </c>
    </row>
    <row r="411" spans="2:21" ht="15" customHeight="1" thickBot="1" x14ac:dyDescent="0.3">
      <c r="B411" s="849"/>
      <c r="C411" s="846"/>
      <c r="D411" s="819"/>
      <c r="E411" s="809"/>
      <c r="F411" s="482" t="s">
        <v>10</v>
      </c>
      <c r="G411" s="358">
        <f>SUM(G409:G410)</f>
        <v>0</v>
      </c>
      <c r="H411" s="352">
        <f t="shared" ref="H411:S411" si="91">SUM(H409:H410)</f>
        <v>0</v>
      </c>
      <c r="I411" s="352">
        <f t="shared" si="91"/>
        <v>0</v>
      </c>
      <c r="J411" s="352">
        <f t="shared" si="91"/>
        <v>0</v>
      </c>
      <c r="K411" s="352">
        <f t="shared" si="91"/>
        <v>0</v>
      </c>
      <c r="L411" s="352">
        <f t="shared" si="91"/>
        <v>0</v>
      </c>
      <c r="M411" s="352">
        <f t="shared" si="91"/>
        <v>12</v>
      </c>
      <c r="N411" s="352">
        <f t="shared" si="91"/>
        <v>12</v>
      </c>
      <c r="O411" s="352">
        <f t="shared" si="91"/>
        <v>4</v>
      </c>
      <c r="P411" s="352">
        <f t="shared" si="91"/>
        <v>0</v>
      </c>
      <c r="Q411" s="352">
        <f t="shared" si="91"/>
        <v>0</v>
      </c>
      <c r="R411" s="359">
        <f t="shared" si="91"/>
        <v>0</v>
      </c>
      <c r="S411" s="30">
        <f t="shared" si="91"/>
        <v>28</v>
      </c>
    </row>
    <row r="412" spans="2:21" ht="15" customHeight="1" thickBot="1" x14ac:dyDescent="0.3">
      <c r="B412" s="849"/>
      <c r="C412" s="846"/>
      <c r="D412" s="820"/>
      <c r="E412" s="798" t="s">
        <v>43</v>
      </c>
      <c r="F412" s="799"/>
      <c r="G412" s="133">
        <f>SUM(G401:G410)-G408</f>
        <v>0</v>
      </c>
      <c r="H412" s="101">
        <f t="shared" ref="H412:R412" si="92">SUM(H401:H410)-H408</f>
        <v>0</v>
      </c>
      <c r="I412" s="101">
        <f t="shared" si="92"/>
        <v>0</v>
      </c>
      <c r="J412" s="101">
        <f t="shared" si="92"/>
        <v>0</v>
      </c>
      <c r="K412" s="101">
        <f t="shared" si="92"/>
        <v>0</v>
      </c>
      <c r="L412" s="101">
        <f t="shared" si="92"/>
        <v>0</v>
      </c>
      <c r="M412" s="101">
        <f t="shared" si="92"/>
        <v>1309</v>
      </c>
      <c r="N412" s="101">
        <f t="shared" si="92"/>
        <v>1386</v>
      </c>
      <c r="O412" s="101">
        <f t="shared" si="92"/>
        <v>166</v>
      </c>
      <c r="P412" s="101">
        <f t="shared" si="92"/>
        <v>0</v>
      </c>
      <c r="Q412" s="101">
        <f t="shared" si="92"/>
        <v>0</v>
      </c>
      <c r="R412" s="292">
        <f t="shared" si="92"/>
        <v>0</v>
      </c>
      <c r="S412" s="30">
        <f>SUM(G412:R412)</f>
        <v>2861</v>
      </c>
    </row>
    <row r="413" spans="2:21" ht="7.5" customHeight="1" thickBot="1" x14ac:dyDescent="0.3">
      <c r="B413" s="849"/>
      <c r="C413" s="846"/>
      <c r="D413" s="864"/>
      <c r="E413" s="856"/>
      <c r="F413" s="856"/>
      <c r="G413" s="856"/>
      <c r="H413" s="856"/>
      <c r="I413" s="856"/>
      <c r="J413" s="856"/>
      <c r="K413" s="856"/>
      <c r="L413" s="856"/>
      <c r="M413" s="856"/>
      <c r="N413" s="856"/>
      <c r="O413" s="856"/>
      <c r="P413" s="856"/>
      <c r="Q413" s="856"/>
      <c r="R413" s="856"/>
      <c r="S413" s="857"/>
    </row>
    <row r="414" spans="2:21" ht="15" customHeight="1" x14ac:dyDescent="0.25">
      <c r="B414" s="849"/>
      <c r="C414" s="846"/>
      <c r="D414" s="818" t="s">
        <v>213</v>
      </c>
      <c r="E414" s="813" t="s">
        <v>157</v>
      </c>
      <c r="F414" s="814"/>
      <c r="G414" s="158">
        <v>9382</v>
      </c>
      <c r="H414" s="146">
        <v>10098</v>
      </c>
      <c r="I414" s="146">
        <v>4983</v>
      </c>
      <c r="J414" s="146">
        <v>781</v>
      </c>
      <c r="K414" s="146">
        <v>1569</v>
      </c>
      <c r="L414" s="146">
        <v>2366</v>
      </c>
      <c r="M414" s="146">
        <v>4600</v>
      </c>
      <c r="N414" s="146">
        <v>3692</v>
      </c>
      <c r="O414" s="146">
        <v>4637</v>
      </c>
      <c r="P414" s="146">
        <v>4234</v>
      </c>
      <c r="Q414" s="146">
        <v>4290</v>
      </c>
      <c r="R414" s="157">
        <v>4372</v>
      </c>
      <c r="S414" s="82">
        <f>SUM(G414:R414)</f>
        <v>55004</v>
      </c>
    </row>
    <row r="415" spans="2:21" ht="15" customHeight="1" thickBot="1" x14ac:dyDescent="0.3">
      <c r="B415" s="849"/>
      <c r="C415" s="846"/>
      <c r="D415" s="819"/>
      <c r="E415" s="796" t="s">
        <v>158</v>
      </c>
      <c r="F415" s="797"/>
      <c r="G415" s="153">
        <v>3787</v>
      </c>
      <c r="H415" s="145">
        <v>3931</v>
      </c>
      <c r="I415" s="145">
        <v>1732</v>
      </c>
      <c r="J415" s="145">
        <v>168</v>
      </c>
      <c r="K415" s="145">
        <v>711</v>
      </c>
      <c r="L415" s="145">
        <v>1322</v>
      </c>
      <c r="M415" s="145">
        <v>2050</v>
      </c>
      <c r="N415" s="145">
        <v>1427</v>
      </c>
      <c r="O415" s="145">
        <v>2140</v>
      </c>
      <c r="P415" s="145">
        <v>2115</v>
      </c>
      <c r="Q415" s="145">
        <v>2107</v>
      </c>
      <c r="R415" s="152">
        <v>2125</v>
      </c>
      <c r="S415" s="87">
        <f t="shared" ref="S415:S429" si="93">SUM(G415:R415)</f>
        <v>23615</v>
      </c>
    </row>
    <row r="416" spans="2:21" ht="15" customHeight="1" thickBot="1" x14ac:dyDescent="0.3">
      <c r="B416" s="849"/>
      <c r="C416" s="846"/>
      <c r="D416" s="819"/>
      <c r="E416" s="841" t="s">
        <v>137</v>
      </c>
      <c r="F416" s="842"/>
      <c r="G416" s="257">
        <v>0</v>
      </c>
      <c r="H416" s="256">
        <v>0</v>
      </c>
      <c r="I416" s="256">
        <v>0</v>
      </c>
      <c r="J416" s="256">
        <v>13</v>
      </c>
      <c r="K416" s="256">
        <v>53</v>
      </c>
      <c r="L416" s="256">
        <v>113</v>
      </c>
      <c r="M416" s="256">
        <v>90</v>
      </c>
      <c r="N416" s="256">
        <v>84</v>
      </c>
      <c r="O416" s="256">
        <v>127</v>
      </c>
      <c r="P416" s="256">
        <v>175</v>
      </c>
      <c r="Q416" s="256">
        <v>191</v>
      </c>
      <c r="R416" s="254">
        <v>157</v>
      </c>
      <c r="S416" s="30">
        <f t="shared" si="93"/>
        <v>1003</v>
      </c>
    </row>
    <row r="417" spans="2:21" ht="15" customHeight="1" thickBot="1" x14ac:dyDescent="0.3">
      <c r="B417" s="849"/>
      <c r="C417" s="846"/>
      <c r="D417" s="819"/>
      <c r="E417" s="800" t="s">
        <v>184</v>
      </c>
      <c r="F417" s="801"/>
      <c r="G417" s="150">
        <v>493</v>
      </c>
      <c r="H417" s="149">
        <v>481</v>
      </c>
      <c r="I417" s="149">
        <v>57</v>
      </c>
      <c r="J417" s="149">
        <v>176</v>
      </c>
      <c r="K417" s="149">
        <v>212</v>
      </c>
      <c r="L417" s="149">
        <v>241</v>
      </c>
      <c r="M417" s="149">
        <v>419</v>
      </c>
      <c r="N417" s="149">
        <v>216</v>
      </c>
      <c r="O417" s="149">
        <v>454</v>
      </c>
      <c r="P417" s="149">
        <v>363</v>
      </c>
      <c r="Q417" s="149">
        <v>362</v>
      </c>
      <c r="R417" s="147">
        <v>377</v>
      </c>
      <c r="S417" s="30">
        <f t="shared" si="93"/>
        <v>3851</v>
      </c>
    </row>
    <row r="418" spans="2:21" ht="15" customHeight="1" thickBot="1" x14ac:dyDescent="0.3">
      <c r="B418" s="849"/>
      <c r="C418" s="846"/>
      <c r="D418" s="819"/>
      <c r="E418" s="800" t="s">
        <v>179</v>
      </c>
      <c r="F418" s="801"/>
      <c r="G418" s="150">
        <v>140</v>
      </c>
      <c r="H418" s="149">
        <v>165</v>
      </c>
      <c r="I418" s="149">
        <v>85</v>
      </c>
      <c r="J418" s="149">
        <v>21</v>
      </c>
      <c r="K418" s="149">
        <v>74</v>
      </c>
      <c r="L418" s="149">
        <v>94</v>
      </c>
      <c r="M418" s="149">
        <v>145</v>
      </c>
      <c r="N418" s="149">
        <v>94</v>
      </c>
      <c r="O418" s="149">
        <v>246</v>
      </c>
      <c r="P418" s="148">
        <v>253</v>
      </c>
      <c r="Q418" s="148">
        <v>261</v>
      </c>
      <c r="R418" s="147">
        <v>231</v>
      </c>
      <c r="S418" s="30">
        <f t="shared" si="93"/>
        <v>1809</v>
      </c>
      <c r="U418" s="634">
        <f>S414/S431</f>
        <v>0.56075033132837193</v>
      </c>
    </row>
    <row r="419" spans="2:21" ht="15" customHeight="1" x14ac:dyDescent="0.25">
      <c r="B419" s="849"/>
      <c r="C419" s="846"/>
      <c r="D419" s="819"/>
      <c r="E419" s="815" t="s">
        <v>134</v>
      </c>
      <c r="F419" s="488" t="s">
        <v>11</v>
      </c>
      <c r="G419" s="297">
        <v>403</v>
      </c>
      <c r="H419" s="297">
        <v>486</v>
      </c>
      <c r="I419" s="297">
        <v>322</v>
      </c>
      <c r="J419" s="297">
        <v>167</v>
      </c>
      <c r="K419" s="297">
        <v>185</v>
      </c>
      <c r="L419" s="297">
        <v>138</v>
      </c>
      <c r="M419" s="297">
        <v>123</v>
      </c>
      <c r="N419" s="297">
        <v>114</v>
      </c>
      <c r="O419" s="297">
        <v>276</v>
      </c>
      <c r="P419" s="297">
        <v>335</v>
      </c>
      <c r="Q419" s="297">
        <v>352</v>
      </c>
      <c r="R419" s="297">
        <v>307</v>
      </c>
      <c r="S419" s="97">
        <f t="shared" si="93"/>
        <v>3208</v>
      </c>
    </row>
    <row r="420" spans="2:21" ht="15" customHeight="1" x14ac:dyDescent="0.25">
      <c r="B420" s="849"/>
      <c r="C420" s="846"/>
      <c r="D420" s="819"/>
      <c r="E420" s="816"/>
      <c r="F420" s="481" t="s">
        <v>1</v>
      </c>
      <c r="G420" s="297">
        <v>968</v>
      </c>
      <c r="H420" s="297">
        <v>1016</v>
      </c>
      <c r="I420" s="297">
        <v>696</v>
      </c>
      <c r="J420" s="297">
        <v>294</v>
      </c>
      <c r="K420" s="297">
        <v>362</v>
      </c>
      <c r="L420" s="297">
        <v>408</v>
      </c>
      <c r="M420" s="297">
        <v>675</v>
      </c>
      <c r="N420" s="297">
        <v>458</v>
      </c>
      <c r="O420" s="297">
        <v>674</v>
      </c>
      <c r="P420" s="297">
        <v>691</v>
      </c>
      <c r="Q420" s="297">
        <v>686</v>
      </c>
      <c r="R420" s="297">
        <v>630</v>
      </c>
      <c r="S420" s="83">
        <f t="shared" si="93"/>
        <v>7558</v>
      </c>
    </row>
    <row r="421" spans="2:21" ht="15" customHeight="1" x14ac:dyDescent="0.25">
      <c r="B421" s="849"/>
      <c r="C421" s="846"/>
      <c r="D421" s="819"/>
      <c r="E421" s="816"/>
      <c r="F421" s="481" t="s">
        <v>2</v>
      </c>
      <c r="G421" s="297">
        <v>23</v>
      </c>
      <c r="H421" s="297">
        <v>13</v>
      </c>
      <c r="I421" s="297">
        <v>21</v>
      </c>
      <c r="J421" s="297">
        <v>4</v>
      </c>
      <c r="K421" s="297">
        <v>10</v>
      </c>
      <c r="L421" s="297">
        <v>28</v>
      </c>
      <c r="M421" s="297">
        <v>25</v>
      </c>
      <c r="N421" s="297">
        <v>47</v>
      </c>
      <c r="O421" s="297">
        <v>36</v>
      </c>
      <c r="P421" s="297">
        <v>22</v>
      </c>
      <c r="Q421" s="297">
        <v>9</v>
      </c>
      <c r="R421" s="297">
        <v>21</v>
      </c>
      <c r="S421" s="83">
        <f t="shared" si="93"/>
        <v>259</v>
      </c>
    </row>
    <row r="422" spans="2:21" ht="15" customHeight="1" x14ac:dyDescent="0.25">
      <c r="B422" s="849"/>
      <c r="C422" s="846"/>
      <c r="D422" s="819"/>
      <c r="E422" s="816"/>
      <c r="F422" s="481" t="s">
        <v>3</v>
      </c>
      <c r="G422" s="297">
        <v>1</v>
      </c>
      <c r="H422" s="297">
        <v>3</v>
      </c>
      <c r="I422" s="297">
        <v>0</v>
      </c>
      <c r="J422" s="297">
        <v>0</v>
      </c>
      <c r="K422" s="297">
        <v>0</v>
      </c>
      <c r="L422" s="297">
        <v>0</v>
      </c>
      <c r="M422" s="297">
        <v>1</v>
      </c>
      <c r="N422" s="297">
        <v>2</v>
      </c>
      <c r="O422" s="297">
        <v>5</v>
      </c>
      <c r="P422" s="297">
        <v>0</v>
      </c>
      <c r="Q422" s="297">
        <v>1</v>
      </c>
      <c r="R422" s="297">
        <v>0</v>
      </c>
      <c r="S422" s="87">
        <f t="shared" si="93"/>
        <v>13</v>
      </c>
    </row>
    <row r="423" spans="2:21" ht="15" customHeight="1" thickBot="1" x14ac:dyDescent="0.3">
      <c r="B423" s="849"/>
      <c r="C423" s="846"/>
      <c r="D423" s="819"/>
      <c r="E423" s="816"/>
      <c r="F423" s="504" t="s">
        <v>24</v>
      </c>
      <c r="G423" s="151">
        <v>82</v>
      </c>
      <c r="H423" s="151">
        <v>97</v>
      </c>
      <c r="I423" s="151">
        <v>32</v>
      </c>
      <c r="J423" s="151">
        <v>0</v>
      </c>
      <c r="K423" s="151">
        <v>4</v>
      </c>
      <c r="L423" s="151">
        <v>1</v>
      </c>
      <c r="M423" s="151">
        <v>22</v>
      </c>
      <c r="N423" s="151">
        <v>22</v>
      </c>
      <c r="O423" s="151">
        <v>20</v>
      </c>
      <c r="P423" s="151">
        <v>9</v>
      </c>
      <c r="Q423" s="151">
        <v>16</v>
      </c>
      <c r="R423" s="151">
        <v>10</v>
      </c>
      <c r="S423" s="87">
        <f t="shared" si="93"/>
        <v>315</v>
      </c>
    </row>
    <row r="424" spans="2:21" ht="15" customHeight="1" thickBot="1" x14ac:dyDescent="0.3">
      <c r="B424" s="849"/>
      <c r="C424" s="846"/>
      <c r="D424" s="819"/>
      <c r="E424" s="817"/>
      <c r="F424" s="482" t="s">
        <v>10</v>
      </c>
      <c r="G424" s="342">
        <f>SUM(G419:G423)</f>
        <v>1477</v>
      </c>
      <c r="H424" s="343">
        <f t="shared" ref="H424:S424" si="94">SUM(H419:H423)</f>
        <v>1615</v>
      </c>
      <c r="I424" s="343">
        <f t="shared" si="94"/>
        <v>1071</v>
      </c>
      <c r="J424" s="343">
        <f t="shared" si="94"/>
        <v>465</v>
      </c>
      <c r="K424" s="343">
        <f t="shared" si="94"/>
        <v>561</v>
      </c>
      <c r="L424" s="343">
        <f t="shared" si="94"/>
        <v>575</v>
      </c>
      <c r="M424" s="343">
        <f t="shared" si="94"/>
        <v>846</v>
      </c>
      <c r="N424" s="343">
        <f t="shared" si="94"/>
        <v>643</v>
      </c>
      <c r="O424" s="343">
        <f t="shared" si="94"/>
        <v>1011</v>
      </c>
      <c r="P424" s="343">
        <f t="shared" si="94"/>
        <v>1057</v>
      </c>
      <c r="Q424" s="343">
        <f t="shared" si="94"/>
        <v>1064</v>
      </c>
      <c r="R424" s="347">
        <f t="shared" si="94"/>
        <v>968</v>
      </c>
      <c r="S424" s="30">
        <f t="shared" si="94"/>
        <v>11353</v>
      </c>
    </row>
    <row r="425" spans="2:21" ht="15" customHeight="1" x14ac:dyDescent="0.25">
      <c r="B425" s="849"/>
      <c r="C425" s="846"/>
      <c r="D425" s="819"/>
      <c r="E425" s="815" t="s">
        <v>135</v>
      </c>
      <c r="F425" s="488" t="s">
        <v>11</v>
      </c>
      <c r="G425" s="158">
        <v>24</v>
      </c>
      <c r="H425" s="146">
        <v>19</v>
      </c>
      <c r="I425" s="146">
        <v>5</v>
      </c>
      <c r="J425" s="146">
        <v>0</v>
      </c>
      <c r="K425" s="146">
        <v>0</v>
      </c>
      <c r="L425" s="146">
        <v>0</v>
      </c>
      <c r="M425" s="146">
        <v>0</v>
      </c>
      <c r="N425" s="146">
        <v>1</v>
      </c>
      <c r="O425" s="146">
        <v>7</v>
      </c>
      <c r="P425" s="146">
        <v>10</v>
      </c>
      <c r="Q425" s="146">
        <v>9</v>
      </c>
      <c r="R425" s="157">
        <v>12</v>
      </c>
      <c r="S425" s="253">
        <f t="shared" si="93"/>
        <v>87</v>
      </c>
    </row>
    <row r="426" spans="2:21" ht="15" customHeight="1" x14ac:dyDescent="0.25">
      <c r="B426" s="849"/>
      <c r="C426" s="846"/>
      <c r="D426" s="819"/>
      <c r="E426" s="816"/>
      <c r="F426" s="481" t="s">
        <v>1</v>
      </c>
      <c r="G426" s="156">
        <v>313</v>
      </c>
      <c r="H426" s="297">
        <v>328</v>
      </c>
      <c r="I426" s="297">
        <v>140</v>
      </c>
      <c r="J426" s="297">
        <v>2</v>
      </c>
      <c r="K426" s="297">
        <v>2</v>
      </c>
      <c r="L426" s="297">
        <v>7</v>
      </c>
      <c r="M426" s="297">
        <v>21</v>
      </c>
      <c r="N426" s="297">
        <v>31</v>
      </c>
      <c r="O426" s="297">
        <v>83</v>
      </c>
      <c r="P426" s="297">
        <v>119</v>
      </c>
      <c r="Q426" s="297">
        <v>119</v>
      </c>
      <c r="R426" s="154">
        <v>108</v>
      </c>
      <c r="S426" s="83">
        <f t="shared" si="93"/>
        <v>1273</v>
      </c>
    </row>
    <row r="427" spans="2:21" ht="15" customHeight="1" x14ac:dyDescent="0.25">
      <c r="B427" s="849"/>
      <c r="C427" s="846"/>
      <c r="D427" s="819"/>
      <c r="E427" s="816"/>
      <c r="F427" s="481" t="s">
        <v>2</v>
      </c>
      <c r="G427" s="156">
        <v>0</v>
      </c>
      <c r="H427" s="297">
        <v>1</v>
      </c>
      <c r="I427" s="297">
        <v>0</v>
      </c>
      <c r="J427" s="297">
        <v>0</v>
      </c>
      <c r="K427" s="297">
        <v>0</v>
      </c>
      <c r="L427" s="297">
        <v>0</v>
      </c>
      <c r="M427" s="297">
        <v>0</v>
      </c>
      <c r="N427" s="297">
        <v>1</v>
      </c>
      <c r="O427" s="297">
        <v>1</v>
      </c>
      <c r="P427" s="297">
        <v>0</v>
      </c>
      <c r="Q427" s="297">
        <v>0</v>
      </c>
      <c r="R427" s="154">
        <v>1</v>
      </c>
      <c r="S427" s="83">
        <f t="shared" si="93"/>
        <v>4</v>
      </c>
    </row>
    <row r="428" spans="2:21" ht="15" customHeight="1" x14ac:dyDescent="0.25">
      <c r="B428" s="849"/>
      <c r="C428" s="846"/>
      <c r="D428" s="819"/>
      <c r="E428" s="816"/>
      <c r="F428" s="481" t="s">
        <v>3</v>
      </c>
      <c r="G428" s="156">
        <v>0</v>
      </c>
      <c r="H428" s="297">
        <v>1</v>
      </c>
      <c r="I428" s="297">
        <v>0</v>
      </c>
      <c r="J428" s="297">
        <v>0</v>
      </c>
      <c r="K428" s="297">
        <v>0</v>
      </c>
      <c r="L428" s="297">
        <v>2</v>
      </c>
      <c r="M428" s="297">
        <v>4</v>
      </c>
      <c r="N428" s="297">
        <v>0</v>
      </c>
      <c r="O428" s="297">
        <v>0</v>
      </c>
      <c r="P428" s="297">
        <v>0</v>
      </c>
      <c r="Q428" s="297">
        <v>0</v>
      </c>
      <c r="R428" s="154">
        <v>0</v>
      </c>
      <c r="S428" s="87">
        <f t="shared" si="93"/>
        <v>7</v>
      </c>
    </row>
    <row r="429" spans="2:21" ht="15" customHeight="1" thickBot="1" x14ac:dyDescent="0.3">
      <c r="B429" s="849"/>
      <c r="C429" s="846"/>
      <c r="D429" s="819"/>
      <c r="E429" s="816"/>
      <c r="F429" s="504" t="s">
        <v>24</v>
      </c>
      <c r="G429" s="153">
        <v>24</v>
      </c>
      <c r="H429" s="145">
        <v>38</v>
      </c>
      <c r="I429" s="145">
        <v>13</v>
      </c>
      <c r="J429" s="145">
        <v>0</v>
      </c>
      <c r="K429" s="145">
        <v>1</v>
      </c>
      <c r="L429" s="145">
        <v>0</v>
      </c>
      <c r="M429" s="145">
        <v>0</v>
      </c>
      <c r="N429" s="145">
        <v>0</v>
      </c>
      <c r="O429" s="145">
        <v>0</v>
      </c>
      <c r="P429" s="145">
        <v>0</v>
      </c>
      <c r="Q429" s="145">
        <v>2</v>
      </c>
      <c r="R429" s="152">
        <v>6</v>
      </c>
      <c r="S429" s="84">
        <f t="shared" si="93"/>
        <v>84</v>
      </c>
    </row>
    <row r="430" spans="2:21" ht="15" customHeight="1" thickBot="1" x14ac:dyDescent="0.3">
      <c r="B430" s="849"/>
      <c r="C430" s="846"/>
      <c r="D430" s="819"/>
      <c r="E430" s="817"/>
      <c r="F430" s="482" t="s">
        <v>10</v>
      </c>
      <c r="G430" s="342">
        <f>SUM(G425:G429)</f>
        <v>361</v>
      </c>
      <c r="H430" s="346">
        <f t="shared" ref="H430:S430" si="95">SUM(H425:H429)</f>
        <v>387</v>
      </c>
      <c r="I430" s="346">
        <f t="shared" si="95"/>
        <v>158</v>
      </c>
      <c r="J430" s="346">
        <f t="shared" si="95"/>
        <v>2</v>
      </c>
      <c r="K430" s="346">
        <f t="shared" si="95"/>
        <v>3</v>
      </c>
      <c r="L430" s="346">
        <f t="shared" si="95"/>
        <v>9</v>
      </c>
      <c r="M430" s="346">
        <f t="shared" si="95"/>
        <v>25</v>
      </c>
      <c r="N430" s="346">
        <f t="shared" si="95"/>
        <v>33</v>
      </c>
      <c r="O430" s="346">
        <f t="shared" si="95"/>
        <v>91</v>
      </c>
      <c r="P430" s="346">
        <f t="shared" si="95"/>
        <v>129</v>
      </c>
      <c r="Q430" s="346">
        <f t="shared" si="95"/>
        <v>130</v>
      </c>
      <c r="R430" s="356">
        <f t="shared" si="95"/>
        <v>127</v>
      </c>
      <c r="S430" s="30">
        <f t="shared" si="95"/>
        <v>1455</v>
      </c>
    </row>
    <row r="431" spans="2:21" ht="15" customHeight="1" thickBot="1" x14ac:dyDescent="0.3">
      <c r="B431" s="849"/>
      <c r="C431" s="846"/>
      <c r="D431" s="820"/>
      <c r="E431" s="798" t="s">
        <v>43</v>
      </c>
      <c r="F431" s="799"/>
      <c r="G431" s="133">
        <f t="shared" ref="G431:R431" si="96">SUM(G414:G429)-G424</f>
        <v>15640</v>
      </c>
      <c r="H431" s="101">
        <f t="shared" si="96"/>
        <v>16677</v>
      </c>
      <c r="I431" s="101">
        <f t="shared" si="96"/>
        <v>8086</v>
      </c>
      <c r="J431" s="101">
        <f t="shared" si="96"/>
        <v>1626</v>
      </c>
      <c r="K431" s="101">
        <f t="shared" si="96"/>
        <v>3183</v>
      </c>
      <c r="L431" s="101">
        <f t="shared" si="96"/>
        <v>4720</v>
      </c>
      <c r="M431" s="101">
        <f t="shared" si="96"/>
        <v>8175</v>
      </c>
      <c r="N431" s="101">
        <f t="shared" si="96"/>
        <v>6189</v>
      </c>
      <c r="O431" s="101">
        <f t="shared" si="96"/>
        <v>8706</v>
      </c>
      <c r="P431" s="101">
        <f t="shared" si="96"/>
        <v>8326</v>
      </c>
      <c r="Q431" s="101">
        <f t="shared" si="96"/>
        <v>8405</v>
      </c>
      <c r="R431" s="292">
        <f t="shared" si="96"/>
        <v>8357</v>
      </c>
      <c r="S431" s="30">
        <f>SUM(G431:R431)</f>
        <v>98090</v>
      </c>
    </row>
    <row r="432" spans="2:21" ht="7.5" customHeight="1" thickBot="1" x14ac:dyDescent="0.3">
      <c r="B432" s="849"/>
      <c r="C432" s="846"/>
      <c r="D432" s="864"/>
      <c r="E432" s="856"/>
      <c r="F432" s="856"/>
      <c r="G432" s="856"/>
      <c r="H432" s="856"/>
      <c r="I432" s="856"/>
      <c r="J432" s="856"/>
      <c r="K432" s="856"/>
      <c r="L432" s="856"/>
      <c r="M432" s="856"/>
      <c r="N432" s="856"/>
      <c r="O432" s="856"/>
      <c r="P432" s="856"/>
      <c r="Q432" s="856"/>
      <c r="R432" s="856"/>
      <c r="S432" s="857"/>
    </row>
    <row r="433" spans="2:21" ht="15" customHeight="1" x14ac:dyDescent="0.25">
      <c r="B433" s="849"/>
      <c r="C433" s="846"/>
      <c r="D433" s="818" t="s">
        <v>202</v>
      </c>
      <c r="E433" s="813" t="s">
        <v>157</v>
      </c>
      <c r="F433" s="814"/>
      <c r="G433" s="158">
        <v>72649</v>
      </c>
      <c r="H433" s="146">
        <v>65648</v>
      </c>
      <c r="I433" s="146">
        <v>31855</v>
      </c>
      <c r="J433" s="146">
        <v>5239</v>
      </c>
      <c r="K433" s="146">
        <v>11846</v>
      </c>
      <c r="L433" s="146">
        <v>36768</v>
      </c>
      <c r="M433" s="146">
        <v>47188</v>
      </c>
      <c r="N433" s="146">
        <v>38401</v>
      </c>
      <c r="O433" s="146">
        <v>46709</v>
      </c>
      <c r="P433" s="146">
        <v>45366</v>
      </c>
      <c r="Q433" s="146">
        <v>43166</v>
      </c>
      <c r="R433" s="157">
        <v>52255</v>
      </c>
      <c r="S433" s="82">
        <f>SUM(G433:R433)</f>
        <v>497090</v>
      </c>
    </row>
    <row r="434" spans="2:21" ht="15" customHeight="1" thickBot="1" x14ac:dyDescent="0.3">
      <c r="B434" s="849"/>
      <c r="C434" s="846"/>
      <c r="D434" s="819"/>
      <c r="E434" s="796" t="s">
        <v>158</v>
      </c>
      <c r="F434" s="797"/>
      <c r="G434" s="153">
        <v>12119</v>
      </c>
      <c r="H434" s="145">
        <v>11775</v>
      </c>
      <c r="I434" s="145">
        <v>4935</v>
      </c>
      <c r="J434" s="145">
        <v>380</v>
      </c>
      <c r="K434" s="145">
        <v>1457</v>
      </c>
      <c r="L434" s="145">
        <v>4756</v>
      </c>
      <c r="M434" s="145">
        <v>5850</v>
      </c>
      <c r="N434" s="145">
        <v>4256</v>
      </c>
      <c r="O434" s="145">
        <v>5804</v>
      </c>
      <c r="P434" s="145">
        <v>6094</v>
      </c>
      <c r="Q434" s="145">
        <v>4544</v>
      </c>
      <c r="R434" s="152">
        <v>4466</v>
      </c>
      <c r="S434" s="87">
        <f t="shared" ref="S434:S451" si="97">SUM(G434:R434)</f>
        <v>66436</v>
      </c>
    </row>
    <row r="435" spans="2:21" ht="15" customHeight="1" thickBot="1" x14ac:dyDescent="0.3">
      <c r="B435" s="849"/>
      <c r="C435" s="846"/>
      <c r="D435" s="819"/>
      <c r="E435" s="841" t="s">
        <v>137</v>
      </c>
      <c r="F435" s="842"/>
      <c r="G435" s="257">
        <v>0</v>
      </c>
      <c r="H435" s="256">
        <v>0</v>
      </c>
      <c r="I435" s="256">
        <v>0</v>
      </c>
      <c r="J435" s="256">
        <v>284</v>
      </c>
      <c r="K435" s="256">
        <v>746</v>
      </c>
      <c r="L435" s="256">
        <v>913</v>
      </c>
      <c r="M435" s="256">
        <v>924</v>
      </c>
      <c r="N435" s="256">
        <v>686</v>
      </c>
      <c r="O435" s="256">
        <v>1073</v>
      </c>
      <c r="P435" s="256">
        <v>1016</v>
      </c>
      <c r="Q435" s="256">
        <v>916</v>
      </c>
      <c r="R435" s="254">
        <v>856</v>
      </c>
      <c r="S435" s="30">
        <f t="shared" si="97"/>
        <v>7414</v>
      </c>
    </row>
    <row r="436" spans="2:21" ht="15" customHeight="1" thickBot="1" x14ac:dyDescent="0.3">
      <c r="B436" s="849"/>
      <c r="C436" s="846"/>
      <c r="D436" s="819"/>
      <c r="E436" s="800" t="s">
        <v>179</v>
      </c>
      <c r="F436" s="801"/>
      <c r="G436" s="150">
        <v>5263</v>
      </c>
      <c r="H436" s="149">
        <v>5678</v>
      </c>
      <c r="I436" s="149">
        <v>3271</v>
      </c>
      <c r="J436" s="149">
        <v>1252</v>
      </c>
      <c r="K436" s="149">
        <v>2326</v>
      </c>
      <c r="L436" s="149">
        <v>4850</v>
      </c>
      <c r="M436" s="149">
        <v>6061</v>
      </c>
      <c r="N436" s="149">
        <v>4692</v>
      </c>
      <c r="O436" s="149">
        <v>5964</v>
      </c>
      <c r="P436" s="148">
        <v>6513</v>
      </c>
      <c r="Q436" s="148">
        <v>6114</v>
      </c>
      <c r="R436" s="147">
        <v>5839</v>
      </c>
      <c r="S436" s="30">
        <f t="shared" si="97"/>
        <v>57823</v>
      </c>
      <c r="U436" s="634">
        <f>S433/S451</f>
        <v>0.60107181810047328</v>
      </c>
    </row>
    <row r="437" spans="2:21" ht="15" customHeight="1" x14ac:dyDescent="0.25">
      <c r="B437" s="849"/>
      <c r="C437" s="846"/>
      <c r="D437" s="819"/>
      <c r="E437" s="815" t="s">
        <v>134</v>
      </c>
      <c r="F437" s="505" t="s">
        <v>11</v>
      </c>
      <c r="G437" s="297">
        <v>130</v>
      </c>
      <c r="H437" s="297">
        <v>158</v>
      </c>
      <c r="I437" s="297">
        <v>59</v>
      </c>
      <c r="J437" s="297">
        <v>5</v>
      </c>
      <c r="K437" s="297">
        <v>15</v>
      </c>
      <c r="L437" s="297">
        <v>26</v>
      </c>
      <c r="M437" s="297">
        <v>49</v>
      </c>
      <c r="N437" s="297">
        <v>64</v>
      </c>
      <c r="O437" s="297">
        <v>100</v>
      </c>
      <c r="P437" s="297">
        <v>116</v>
      </c>
      <c r="Q437" s="297">
        <v>118</v>
      </c>
      <c r="R437" s="297">
        <v>106</v>
      </c>
      <c r="S437" s="82">
        <f t="shared" si="97"/>
        <v>946</v>
      </c>
    </row>
    <row r="438" spans="2:21" ht="15" customHeight="1" x14ac:dyDescent="0.25">
      <c r="B438" s="849"/>
      <c r="C438" s="846"/>
      <c r="D438" s="819"/>
      <c r="E438" s="816"/>
      <c r="F438" s="506" t="s">
        <v>1</v>
      </c>
      <c r="G438" s="297">
        <v>15761</v>
      </c>
      <c r="H438" s="297">
        <v>17192</v>
      </c>
      <c r="I438" s="297">
        <v>9442</v>
      </c>
      <c r="J438" s="297">
        <v>2212</v>
      </c>
      <c r="K438" s="297">
        <v>4259</v>
      </c>
      <c r="L438" s="297">
        <v>7903</v>
      </c>
      <c r="M438" s="297">
        <v>9145</v>
      </c>
      <c r="N438" s="297">
        <v>6868</v>
      </c>
      <c r="O438" s="297">
        <v>10083</v>
      </c>
      <c r="P438" s="297">
        <v>11728</v>
      </c>
      <c r="Q438" s="297">
        <v>11806</v>
      </c>
      <c r="R438" s="297">
        <v>10785</v>
      </c>
      <c r="S438" s="97">
        <f t="shared" si="97"/>
        <v>117184</v>
      </c>
    </row>
    <row r="439" spans="2:21" ht="15" customHeight="1" x14ac:dyDescent="0.25">
      <c r="B439" s="849"/>
      <c r="C439" s="846"/>
      <c r="D439" s="819"/>
      <c r="E439" s="816"/>
      <c r="F439" s="507" t="s">
        <v>2</v>
      </c>
      <c r="G439" s="297">
        <v>551</v>
      </c>
      <c r="H439" s="297">
        <v>527</v>
      </c>
      <c r="I439" s="297">
        <v>289</v>
      </c>
      <c r="J439" s="297">
        <v>34</v>
      </c>
      <c r="K439" s="297">
        <v>110</v>
      </c>
      <c r="L439" s="297">
        <v>286</v>
      </c>
      <c r="M439" s="297">
        <v>310</v>
      </c>
      <c r="N439" s="297">
        <v>192</v>
      </c>
      <c r="O439" s="297">
        <v>395</v>
      </c>
      <c r="P439" s="297">
        <v>361</v>
      </c>
      <c r="Q439" s="297">
        <v>428</v>
      </c>
      <c r="R439" s="297">
        <v>459</v>
      </c>
      <c r="S439" s="83">
        <f t="shared" si="97"/>
        <v>3942</v>
      </c>
    </row>
    <row r="440" spans="2:21" ht="15" customHeight="1" x14ac:dyDescent="0.25">
      <c r="B440" s="849"/>
      <c r="C440" s="846"/>
      <c r="D440" s="819"/>
      <c r="E440" s="816"/>
      <c r="F440" s="507" t="s">
        <v>3</v>
      </c>
      <c r="G440" s="297">
        <v>101</v>
      </c>
      <c r="H440" s="297">
        <v>84</v>
      </c>
      <c r="I440" s="297">
        <v>59</v>
      </c>
      <c r="J440" s="297">
        <v>20</v>
      </c>
      <c r="K440" s="297">
        <v>4</v>
      </c>
      <c r="L440" s="297">
        <v>0</v>
      </c>
      <c r="M440" s="297">
        <v>16</v>
      </c>
      <c r="N440" s="297">
        <v>38</v>
      </c>
      <c r="O440" s="297">
        <v>34</v>
      </c>
      <c r="P440" s="297">
        <v>49</v>
      </c>
      <c r="Q440" s="297">
        <v>56</v>
      </c>
      <c r="R440" s="297">
        <v>42</v>
      </c>
      <c r="S440" s="83">
        <f t="shared" si="97"/>
        <v>503</v>
      </c>
    </row>
    <row r="441" spans="2:21" ht="15" customHeight="1" x14ac:dyDescent="0.25">
      <c r="B441" s="849"/>
      <c r="C441" s="846"/>
      <c r="D441" s="819"/>
      <c r="E441" s="816"/>
      <c r="F441" s="507" t="s">
        <v>24</v>
      </c>
      <c r="G441" s="297">
        <v>626</v>
      </c>
      <c r="H441" s="297">
        <v>651</v>
      </c>
      <c r="I441" s="297">
        <v>360</v>
      </c>
      <c r="J441" s="297">
        <v>26</v>
      </c>
      <c r="K441" s="297">
        <v>47</v>
      </c>
      <c r="L441" s="297">
        <v>240</v>
      </c>
      <c r="M441" s="297">
        <v>243</v>
      </c>
      <c r="N441" s="297">
        <v>205</v>
      </c>
      <c r="O441" s="297">
        <v>430</v>
      </c>
      <c r="P441" s="297">
        <v>478</v>
      </c>
      <c r="Q441" s="297">
        <v>433</v>
      </c>
      <c r="R441" s="297">
        <v>455</v>
      </c>
      <c r="S441" s="87">
        <f t="shared" si="97"/>
        <v>4194</v>
      </c>
    </row>
    <row r="442" spans="2:21" ht="15" customHeight="1" thickBot="1" x14ac:dyDescent="0.3">
      <c r="B442" s="849"/>
      <c r="C442" s="846"/>
      <c r="D442" s="819"/>
      <c r="E442" s="816"/>
      <c r="F442" s="506" t="s">
        <v>5</v>
      </c>
      <c r="G442" s="151">
        <v>4</v>
      </c>
      <c r="H442" s="151">
        <v>1</v>
      </c>
      <c r="I442" s="151">
        <v>0</v>
      </c>
      <c r="J442" s="151">
        <v>0</v>
      </c>
      <c r="K442" s="151">
        <v>0</v>
      </c>
      <c r="L442" s="151">
        <v>0</v>
      </c>
      <c r="M442" s="151">
        <v>2</v>
      </c>
      <c r="N442" s="151">
        <v>30</v>
      </c>
      <c r="O442" s="151">
        <v>4</v>
      </c>
      <c r="P442" s="151">
        <v>7</v>
      </c>
      <c r="Q442" s="151">
        <v>2</v>
      </c>
      <c r="R442" s="151">
        <v>4</v>
      </c>
      <c r="S442" s="87">
        <f t="shared" si="97"/>
        <v>54</v>
      </c>
    </row>
    <row r="443" spans="2:21" ht="15" customHeight="1" thickBot="1" x14ac:dyDescent="0.3">
      <c r="B443" s="849"/>
      <c r="C443" s="846"/>
      <c r="D443" s="819"/>
      <c r="E443" s="817"/>
      <c r="F443" s="482" t="s">
        <v>10</v>
      </c>
      <c r="G443" s="342">
        <f>SUM(G437:G442)</f>
        <v>17173</v>
      </c>
      <c r="H443" s="343">
        <f t="shared" ref="H443:S443" si="98">SUM(H437:H442)</f>
        <v>18613</v>
      </c>
      <c r="I443" s="343">
        <f t="shared" si="98"/>
        <v>10209</v>
      </c>
      <c r="J443" s="343">
        <f t="shared" si="98"/>
        <v>2297</v>
      </c>
      <c r="K443" s="343">
        <f t="shared" si="98"/>
        <v>4435</v>
      </c>
      <c r="L443" s="343">
        <f t="shared" si="98"/>
        <v>8455</v>
      </c>
      <c r="M443" s="343">
        <f t="shared" si="98"/>
        <v>9765</v>
      </c>
      <c r="N443" s="343">
        <f t="shared" si="98"/>
        <v>7397</v>
      </c>
      <c r="O443" s="343">
        <f t="shared" si="98"/>
        <v>11046</v>
      </c>
      <c r="P443" s="343">
        <f t="shared" si="98"/>
        <v>12739</v>
      </c>
      <c r="Q443" s="343">
        <f t="shared" si="98"/>
        <v>12843</v>
      </c>
      <c r="R443" s="347">
        <f t="shared" si="98"/>
        <v>11851</v>
      </c>
      <c r="S443" s="30">
        <f t="shared" si="98"/>
        <v>126823</v>
      </c>
    </row>
    <row r="444" spans="2:21" ht="15" customHeight="1" x14ac:dyDescent="0.25">
      <c r="B444" s="849"/>
      <c r="C444" s="846"/>
      <c r="D444" s="819"/>
      <c r="E444" s="815" t="s">
        <v>135</v>
      </c>
      <c r="F444" s="479" t="s">
        <v>11</v>
      </c>
      <c r="G444" s="158">
        <v>64</v>
      </c>
      <c r="H444" s="146">
        <v>74</v>
      </c>
      <c r="I444" s="146">
        <v>27</v>
      </c>
      <c r="J444" s="146">
        <v>2</v>
      </c>
      <c r="K444" s="146">
        <v>12</v>
      </c>
      <c r="L444" s="146">
        <v>28</v>
      </c>
      <c r="M444" s="146">
        <v>20</v>
      </c>
      <c r="N444" s="146">
        <v>21</v>
      </c>
      <c r="O444" s="146">
        <v>16</v>
      </c>
      <c r="P444" s="146">
        <v>19</v>
      </c>
      <c r="Q444" s="146">
        <v>29</v>
      </c>
      <c r="R444" s="157">
        <v>22</v>
      </c>
      <c r="S444" s="82">
        <f t="shared" si="97"/>
        <v>334</v>
      </c>
    </row>
    <row r="445" spans="2:21" ht="15" customHeight="1" x14ac:dyDescent="0.25">
      <c r="B445" s="849"/>
      <c r="C445" s="846"/>
      <c r="D445" s="819"/>
      <c r="E445" s="816"/>
      <c r="F445" s="504" t="s">
        <v>1</v>
      </c>
      <c r="G445" s="156">
        <v>12055</v>
      </c>
      <c r="H445" s="297">
        <v>15388</v>
      </c>
      <c r="I445" s="297">
        <v>6953</v>
      </c>
      <c r="J445" s="297">
        <v>388</v>
      </c>
      <c r="K445" s="297">
        <v>803</v>
      </c>
      <c r="L445" s="297">
        <v>2267</v>
      </c>
      <c r="M445" s="297">
        <v>3000</v>
      </c>
      <c r="N445" s="297">
        <v>2270</v>
      </c>
      <c r="O445" s="297">
        <v>5130</v>
      </c>
      <c r="P445" s="297">
        <v>7127</v>
      </c>
      <c r="Q445" s="297">
        <v>6619</v>
      </c>
      <c r="R445" s="154">
        <v>5466</v>
      </c>
      <c r="S445" s="97">
        <f t="shared" si="97"/>
        <v>67466</v>
      </c>
    </row>
    <row r="446" spans="2:21" ht="15" customHeight="1" x14ac:dyDescent="0.25">
      <c r="B446" s="849"/>
      <c r="C446" s="846"/>
      <c r="D446" s="819"/>
      <c r="E446" s="816"/>
      <c r="F446" s="481" t="s">
        <v>2</v>
      </c>
      <c r="G446" s="156">
        <v>162</v>
      </c>
      <c r="H446" s="297">
        <v>236</v>
      </c>
      <c r="I446" s="297">
        <v>89</v>
      </c>
      <c r="J446" s="297">
        <v>3</v>
      </c>
      <c r="K446" s="297">
        <v>2</v>
      </c>
      <c r="L446" s="297">
        <v>35</v>
      </c>
      <c r="M446" s="297">
        <v>47</v>
      </c>
      <c r="N446" s="297">
        <v>25</v>
      </c>
      <c r="O446" s="297">
        <v>77</v>
      </c>
      <c r="P446" s="297">
        <v>123</v>
      </c>
      <c r="Q446" s="297">
        <v>96</v>
      </c>
      <c r="R446" s="154">
        <v>113</v>
      </c>
      <c r="S446" s="83">
        <f t="shared" si="97"/>
        <v>1008</v>
      </c>
    </row>
    <row r="447" spans="2:21" ht="15" customHeight="1" x14ac:dyDescent="0.25">
      <c r="B447" s="849"/>
      <c r="C447" s="846"/>
      <c r="D447" s="819"/>
      <c r="E447" s="816"/>
      <c r="F447" s="481" t="s">
        <v>3</v>
      </c>
      <c r="G447" s="156">
        <v>34</v>
      </c>
      <c r="H447" s="297">
        <v>41</v>
      </c>
      <c r="I447" s="297">
        <v>23</v>
      </c>
      <c r="J447" s="297">
        <v>9</v>
      </c>
      <c r="K447" s="297">
        <v>15</v>
      </c>
      <c r="L447" s="297">
        <v>7</v>
      </c>
      <c r="M447" s="297">
        <v>39</v>
      </c>
      <c r="N447" s="297">
        <v>50</v>
      </c>
      <c r="O447" s="297">
        <v>26</v>
      </c>
      <c r="P447" s="297">
        <v>21</v>
      </c>
      <c r="Q447" s="297">
        <v>20</v>
      </c>
      <c r="R447" s="154">
        <v>17</v>
      </c>
      <c r="S447" s="83">
        <f t="shared" si="97"/>
        <v>302</v>
      </c>
    </row>
    <row r="448" spans="2:21" ht="15" customHeight="1" x14ac:dyDescent="0.25">
      <c r="B448" s="849"/>
      <c r="C448" s="846"/>
      <c r="D448" s="819"/>
      <c r="E448" s="816"/>
      <c r="F448" s="481" t="s">
        <v>24</v>
      </c>
      <c r="G448" s="156">
        <v>441</v>
      </c>
      <c r="H448" s="297">
        <v>429</v>
      </c>
      <c r="I448" s="297">
        <v>180</v>
      </c>
      <c r="J448" s="297">
        <v>11</v>
      </c>
      <c r="K448" s="297">
        <v>11</v>
      </c>
      <c r="L448" s="297">
        <v>78</v>
      </c>
      <c r="M448" s="297">
        <v>40</v>
      </c>
      <c r="N448" s="297">
        <v>28</v>
      </c>
      <c r="O448" s="297">
        <v>156</v>
      </c>
      <c r="P448" s="297">
        <v>300</v>
      </c>
      <c r="Q448" s="297">
        <v>349</v>
      </c>
      <c r="R448" s="154">
        <v>277</v>
      </c>
      <c r="S448" s="87">
        <f t="shared" si="97"/>
        <v>2300</v>
      </c>
    </row>
    <row r="449" spans="2:24" ht="15" customHeight="1" thickBot="1" x14ac:dyDescent="0.3">
      <c r="B449" s="849"/>
      <c r="C449" s="846"/>
      <c r="D449" s="819"/>
      <c r="E449" s="816"/>
      <c r="F449" s="508" t="s">
        <v>5</v>
      </c>
      <c r="G449" s="153">
        <v>6</v>
      </c>
      <c r="H449" s="145">
        <v>2</v>
      </c>
      <c r="I449" s="145">
        <v>1</v>
      </c>
      <c r="J449" s="145">
        <v>0</v>
      </c>
      <c r="K449" s="145"/>
      <c r="L449" s="145">
        <v>1</v>
      </c>
      <c r="M449" s="145">
        <v>0</v>
      </c>
      <c r="N449" s="145">
        <v>0</v>
      </c>
      <c r="O449" s="145">
        <v>0</v>
      </c>
      <c r="P449" s="145">
        <v>0</v>
      </c>
      <c r="Q449" s="145">
        <v>0</v>
      </c>
      <c r="R449" s="152">
        <v>0</v>
      </c>
      <c r="S449" s="84">
        <f t="shared" si="97"/>
        <v>10</v>
      </c>
    </row>
    <row r="450" spans="2:24" ht="15" customHeight="1" thickBot="1" x14ac:dyDescent="0.3">
      <c r="B450" s="849"/>
      <c r="C450" s="846"/>
      <c r="D450" s="819"/>
      <c r="E450" s="817"/>
      <c r="F450" s="482" t="s">
        <v>10</v>
      </c>
      <c r="G450" s="342">
        <f>SUM(G444:G449)</f>
        <v>12762</v>
      </c>
      <c r="H450" s="346">
        <f t="shared" ref="H450:S450" si="99">SUM(H444:H449)</f>
        <v>16170</v>
      </c>
      <c r="I450" s="346">
        <f t="shared" si="99"/>
        <v>7273</v>
      </c>
      <c r="J450" s="346">
        <f t="shared" si="99"/>
        <v>413</v>
      </c>
      <c r="K450" s="346">
        <f t="shared" si="99"/>
        <v>843</v>
      </c>
      <c r="L450" s="346">
        <f t="shared" si="99"/>
        <v>2416</v>
      </c>
      <c r="M450" s="346">
        <f t="shared" si="99"/>
        <v>3146</v>
      </c>
      <c r="N450" s="346">
        <f t="shared" si="99"/>
        <v>2394</v>
      </c>
      <c r="O450" s="346">
        <f t="shared" si="99"/>
        <v>5405</v>
      </c>
      <c r="P450" s="346">
        <f t="shared" si="99"/>
        <v>7590</v>
      </c>
      <c r="Q450" s="346">
        <f t="shared" si="99"/>
        <v>7113</v>
      </c>
      <c r="R450" s="356">
        <f t="shared" si="99"/>
        <v>5895</v>
      </c>
      <c r="S450" s="30">
        <f t="shared" si="99"/>
        <v>71420</v>
      </c>
    </row>
    <row r="451" spans="2:24" ht="15" customHeight="1" thickBot="1" x14ac:dyDescent="0.3">
      <c r="B451" s="849"/>
      <c r="C451" s="846"/>
      <c r="D451" s="820"/>
      <c r="E451" s="798" t="s">
        <v>43</v>
      </c>
      <c r="F451" s="799"/>
      <c r="G451" s="133">
        <f>SUM(G433:G449)-G443</f>
        <v>119966</v>
      </c>
      <c r="H451" s="101">
        <f t="shared" ref="H451:R451" si="100">SUM(H433:H449)-H443</f>
        <v>117884</v>
      </c>
      <c r="I451" s="101">
        <f t="shared" si="100"/>
        <v>57543</v>
      </c>
      <c r="J451" s="101">
        <f t="shared" si="100"/>
        <v>9865</v>
      </c>
      <c r="K451" s="101">
        <f t="shared" si="100"/>
        <v>21653</v>
      </c>
      <c r="L451" s="101">
        <f t="shared" si="100"/>
        <v>58158</v>
      </c>
      <c r="M451" s="101">
        <f t="shared" si="100"/>
        <v>72934</v>
      </c>
      <c r="N451" s="101">
        <f t="shared" si="100"/>
        <v>57826</v>
      </c>
      <c r="O451" s="101">
        <f t="shared" si="100"/>
        <v>76001</v>
      </c>
      <c r="P451" s="101">
        <f t="shared" si="100"/>
        <v>79318</v>
      </c>
      <c r="Q451" s="101">
        <f t="shared" si="100"/>
        <v>74696</v>
      </c>
      <c r="R451" s="292">
        <f t="shared" si="100"/>
        <v>81162</v>
      </c>
      <c r="S451" s="30">
        <f t="shared" si="97"/>
        <v>827006</v>
      </c>
    </row>
    <row r="452" spans="2:24" ht="7.5" customHeight="1" thickBot="1" x14ac:dyDescent="0.3">
      <c r="B452" s="849"/>
      <c r="C452" s="846"/>
      <c r="D452" s="864"/>
      <c r="E452" s="856"/>
      <c r="F452" s="856"/>
      <c r="G452" s="856"/>
      <c r="H452" s="856"/>
      <c r="I452" s="856"/>
      <c r="J452" s="856"/>
      <c r="K452" s="856"/>
      <c r="L452" s="856"/>
      <c r="M452" s="856"/>
      <c r="N452" s="856"/>
      <c r="O452" s="856"/>
      <c r="P452" s="856"/>
      <c r="Q452" s="856"/>
      <c r="R452" s="856"/>
      <c r="S452" s="857"/>
    </row>
    <row r="453" spans="2:24" ht="15" customHeight="1" x14ac:dyDescent="0.25">
      <c r="B453" s="849"/>
      <c r="C453" s="846"/>
      <c r="D453" s="818" t="s">
        <v>203</v>
      </c>
      <c r="E453" s="813" t="s">
        <v>157</v>
      </c>
      <c r="F453" s="814"/>
      <c r="G453" s="158">
        <v>60832</v>
      </c>
      <c r="H453" s="146">
        <v>60348</v>
      </c>
      <c r="I453" s="146">
        <v>34177</v>
      </c>
      <c r="J453" s="146">
        <v>8803</v>
      </c>
      <c r="K453" s="146">
        <v>19000</v>
      </c>
      <c r="L453" s="146">
        <v>35309</v>
      </c>
      <c r="M453" s="146">
        <v>40781</v>
      </c>
      <c r="N453" s="146">
        <v>32242</v>
      </c>
      <c r="O453" s="146">
        <v>47008</v>
      </c>
      <c r="P453" s="146">
        <v>45202</v>
      </c>
      <c r="Q453" s="146">
        <v>42679</v>
      </c>
      <c r="R453" s="157">
        <v>45818</v>
      </c>
      <c r="S453" s="82">
        <f>SUM(G453:R453)</f>
        <v>472199</v>
      </c>
    </row>
    <row r="454" spans="2:24" ht="15" customHeight="1" thickBot="1" x14ac:dyDescent="0.3">
      <c r="B454" s="849"/>
      <c r="C454" s="846"/>
      <c r="D454" s="819"/>
      <c r="E454" s="796" t="s">
        <v>158</v>
      </c>
      <c r="F454" s="797"/>
      <c r="G454" s="153">
        <v>15248</v>
      </c>
      <c r="H454" s="145">
        <v>16914</v>
      </c>
      <c r="I454" s="145">
        <v>7505</v>
      </c>
      <c r="J454" s="145">
        <v>806</v>
      </c>
      <c r="K454" s="145">
        <v>2671</v>
      </c>
      <c r="L454" s="145">
        <v>6681</v>
      </c>
      <c r="M454" s="145">
        <v>7368</v>
      </c>
      <c r="N454" s="145">
        <v>5314</v>
      </c>
      <c r="O454" s="145">
        <v>8063</v>
      </c>
      <c r="P454" s="145">
        <v>9006</v>
      </c>
      <c r="Q454" s="145">
        <v>7104</v>
      </c>
      <c r="R454" s="152">
        <v>6732</v>
      </c>
      <c r="S454" s="87">
        <f t="shared" ref="S454:S472" si="101">SUM(G454:R454)</f>
        <v>93412</v>
      </c>
      <c r="U454" s="634">
        <f>S453/S472</f>
        <v>0.51075652048817266</v>
      </c>
    </row>
    <row r="455" spans="2:24" ht="15" customHeight="1" thickBot="1" x14ac:dyDescent="0.3">
      <c r="B455" s="849"/>
      <c r="C455" s="846"/>
      <c r="D455" s="819"/>
      <c r="E455" s="841" t="s">
        <v>137</v>
      </c>
      <c r="F455" s="842"/>
      <c r="G455" s="257">
        <v>0</v>
      </c>
      <c r="H455" s="256">
        <v>0</v>
      </c>
      <c r="I455" s="256">
        <v>0</v>
      </c>
      <c r="J455" s="256">
        <v>308</v>
      </c>
      <c r="K455" s="256">
        <v>1017</v>
      </c>
      <c r="L455" s="256">
        <v>1065</v>
      </c>
      <c r="M455" s="256">
        <v>886</v>
      </c>
      <c r="N455" s="256">
        <v>807</v>
      </c>
      <c r="O455" s="256">
        <v>829</v>
      </c>
      <c r="P455" s="256">
        <v>1119</v>
      </c>
      <c r="Q455" s="256">
        <v>1253</v>
      </c>
      <c r="R455" s="254">
        <v>1262</v>
      </c>
      <c r="S455" s="30">
        <f t="shared" si="101"/>
        <v>8546</v>
      </c>
    </row>
    <row r="456" spans="2:24" ht="15" customHeight="1" thickBot="1" x14ac:dyDescent="0.3">
      <c r="B456" s="849"/>
      <c r="C456" s="846"/>
      <c r="D456" s="819"/>
      <c r="E456" s="800" t="s">
        <v>179</v>
      </c>
      <c r="F456" s="801"/>
      <c r="G456" s="150">
        <v>6394</v>
      </c>
      <c r="H456" s="149">
        <v>6664</v>
      </c>
      <c r="I456" s="149">
        <v>3932</v>
      </c>
      <c r="J456" s="149">
        <v>1970</v>
      </c>
      <c r="K456" s="149">
        <v>3572</v>
      </c>
      <c r="L456" s="149">
        <v>6207</v>
      </c>
      <c r="M456" s="149">
        <v>7241</v>
      </c>
      <c r="N456" s="149">
        <v>5179</v>
      </c>
      <c r="O456" s="149">
        <v>7568</v>
      </c>
      <c r="P456" s="148">
        <v>8310</v>
      </c>
      <c r="Q456" s="148">
        <v>8228</v>
      </c>
      <c r="R456" s="147">
        <v>8161</v>
      </c>
      <c r="S456" s="30">
        <f t="shared" si="101"/>
        <v>73426</v>
      </c>
    </row>
    <row r="457" spans="2:24" ht="15" customHeight="1" x14ac:dyDescent="0.25">
      <c r="B457" s="849"/>
      <c r="C457" s="846"/>
      <c r="D457" s="819"/>
      <c r="E457" s="815" t="s">
        <v>134</v>
      </c>
      <c r="F457" s="479" t="s">
        <v>11</v>
      </c>
      <c r="G457" s="158">
        <v>57</v>
      </c>
      <c r="H457" s="146">
        <v>71</v>
      </c>
      <c r="I457" s="146">
        <v>37</v>
      </c>
      <c r="J457" s="146">
        <v>4</v>
      </c>
      <c r="K457" s="146">
        <v>12</v>
      </c>
      <c r="L457" s="146">
        <v>26</v>
      </c>
      <c r="M457" s="146">
        <v>33</v>
      </c>
      <c r="N457" s="146">
        <v>31</v>
      </c>
      <c r="O457" s="146">
        <v>34</v>
      </c>
      <c r="P457" s="146">
        <v>33</v>
      </c>
      <c r="Q457" s="146">
        <v>32</v>
      </c>
      <c r="R457" s="157">
        <v>26</v>
      </c>
      <c r="S457" s="118">
        <f t="shared" si="101"/>
        <v>396</v>
      </c>
    </row>
    <row r="458" spans="2:24" ht="15" customHeight="1" x14ac:dyDescent="0.25">
      <c r="B458" s="849"/>
      <c r="C458" s="846"/>
      <c r="D458" s="819"/>
      <c r="E458" s="816"/>
      <c r="F458" s="504" t="s">
        <v>1</v>
      </c>
      <c r="G458" s="156">
        <v>21363</v>
      </c>
      <c r="H458" s="297">
        <v>22147</v>
      </c>
      <c r="I458" s="297">
        <v>13873</v>
      </c>
      <c r="J458" s="297">
        <v>4999</v>
      </c>
      <c r="K458" s="297">
        <v>8267</v>
      </c>
      <c r="L458" s="297">
        <v>12571</v>
      </c>
      <c r="M458" s="297">
        <v>13257</v>
      </c>
      <c r="N458" s="297">
        <v>10076</v>
      </c>
      <c r="O458" s="297">
        <v>14936</v>
      </c>
      <c r="P458" s="297">
        <v>17847</v>
      </c>
      <c r="Q458" s="297">
        <v>17472</v>
      </c>
      <c r="R458" s="154">
        <v>16130</v>
      </c>
      <c r="S458" s="282">
        <f t="shared" si="101"/>
        <v>172938</v>
      </c>
    </row>
    <row r="459" spans="2:24" ht="15" customHeight="1" x14ac:dyDescent="0.25">
      <c r="B459" s="849"/>
      <c r="C459" s="846"/>
      <c r="D459" s="819"/>
      <c r="E459" s="816"/>
      <c r="F459" s="481" t="s">
        <v>2</v>
      </c>
      <c r="G459" s="156">
        <v>669</v>
      </c>
      <c r="H459" s="297">
        <v>686</v>
      </c>
      <c r="I459" s="297">
        <v>385</v>
      </c>
      <c r="J459" s="297">
        <v>113</v>
      </c>
      <c r="K459" s="297">
        <v>271</v>
      </c>
      <c r="L459" s="297">
        <v>511</v>
      </c>
      <c r="M459" s="297">
        <v>551</v>
      </c>
      <c r="N459" s="297">
        <v>452</v>
      </c>
      <c r="O459" s="297">
        <v>533</v>
      </c>
      <c r="P459" s="297">
        <v>632</v>
      </c>
      <c r="Q459" s="297">
        <v>654</v>
      </c>
      <c r="R459" s="154">
        <v>674</v>
      </c>
      <c r="S459" s="128">
        <f t="shared" si="101"/>
        <v>6131</v>
      </c>
    </row>
    <row r="460" spans="2:24" ht="15" customHeight="1" x14ac:dyDescent="0.25">
      <c r="B460" s="849"/>
      <c r="C460" s="846"/>
      <c r="D460" s="819"/>
      <c r="E460" s="816"/>
      <c r="F460" s="481" t="s">
        <v>3</v>
      </c>
      <c r="G460" s="156">
        <v>84</v>
      </c>
      <c r="H460" s="297">
        <v>39</v>
      </c>
      <c r="I460" s="297">
        <v>27</v>
      </c>
      <c r="J460" s="297">
        <v>10</v>
      </c>
      <c r="K460" s="297">
        <v>3</v>
      </c>
      <c r="L460" s="297">
        <v>1</v>
      </c>
      <c r="M460" s="297">
        <v>6</v>
      </c>
      <c r="N460" s="297">
        <v>17</v>
      </c>
      <c r="O460" s="297">
        <v>20</v>
      </c>
      <c r="P460" s="297">
        <v>22</v>
      </c>
      <c r="Q460" s="297">
        <v>27</v>
      </c>
      <c r="R460" s="154">
        <v>26</v>
      </c>
      <c r="S460" s="128">
        <f t="shared" si="101"/>
        <v>282</v>
      </c>
    </row>
    <row r="461" spans="2:24" ht="15" customHeight="1" x14ac:dyDescent="0.25">
      <c r="B461" s="849"/>
      <c r="C461" s="846"/>
      <c r="D461" s="819"/>
      <c r="E461" s="816"/>
      <c r="F461" s="481" t="s">
        <v>24</v>
      </c>
      <c r="G461" s="156">
        <v>1104</v>
      </c>
      <c r="H461" s="297">
        <v>1133</v>
      </c>
      <c r="I461" s="297">
        <v>723</v>
      </c>
      <c r="J461" s="297">
        <v>293</v>
      </c>
      <c r="K461" s="297">
        <v>407</v>
      </c>
      <c r="L461" s="297">
        <v>416</v>
      </c>
      <c r="M461" s="297">
        <v>538</v>
      </c>
      <c r="N461" s="297">
        <v>509</v>
      </c>
      <c r="O461" s="297">
        <v>707</v>
      </c>
      <c r="P461" s="297">
        <v>755</v>
      </c>
      <c r="Q461" s="297">
        <v>714</v>
      </c>
      <c r="R461" s="154">
        <v>585</v>
      </c>
      <c r="S461" s="126">
        <f t="shared" si="101"/>
        <v>7884</v>
      </c>
    </row>
    <row r="462" spans="2:24" s="258" customFormat="1" ht="15" customHeight="1" x14ac:dyDescent="0.25">
      <c r="B462" s="849"/>
      <c r="C462" s="846"/>
      <c r="D462" s="819"/>
      <c r="E462" s="816"/>
      <c r="F462" s="504" t="s">
        <v>5</v>
      </c>
      <c r="G462" s="156">
        <v>18</v>
      </c>
      <c r="H462" s="297">
        <v>0</v>
      </c>
      <c r="I462" s="297">
        <v>17</v>
      </c>
      <c r="J462" s="297">
        <v>4</v>
      </c>
      <c r="K462" s="297">
        <v>10</v>
      </c>
      <c r="L462" s="297">
        <v>15</v>
      </c>
      <c r="M462" s="297">
        <v>29</v>
      </c>
      <c r="N462" s="297">
        <v>48</v>
      </c>
      <c r="O462" s="297">
        <v>43</v>
      </c>
      <c r="P462" s="297">
        <v>40</v>
      </c>
      <c r="Q462" s="297">
        <v>42</v>
      </c>
      <c r="R462" s="154">
        <v>42</v>
      </c>
      <c r="S462" s="126">
        <f t="shared" si="101"/>
        <v>308</v>
      </c>
      <c r="T462" s="637"/>
      <c r="U462" s="637"/>
      <c r="V462" s="637"/>
      <c r="W462" s="637"/>
      <c r="X462" s="720"/>
    </row>
    <row r="463" spans="2:24" ht="15" customHeight="1" thickBot="1" x14ac:dyDescent="0.3">
      <c r="B463" s="849"/>
      <c r="C463" s="846"/>
      <c r="D463" s="819"/>
      <c r="E463" s="816"/>
      <c r="F463" s="489" t="s">
        <v>6</v>
      </c>
      <c r="G463" s="153">
        <v>0</v>
      </c>
      <c r="H463" s="145">
        <v>0</v>
      </c>
      <c r="I463" s="145">
        <v>0</v>
      </c>
      <c r="J463" s="145">
        <v>0</v>
      </c>
      <c r="K463" s="145">
        <v>0</v>
      </c>
      <c r="L463" s="145">
        <v>0</v>
      </c>
      <c r="M463" s="145">
        <v>0</v>
      </c>
      <c r="N463" s="145">
        <v>0</v>
      </c>
      <c r="O463" s="145">
        <v>0</v>
      </c>
      <c r="P463" s="145">
        <v>0</v>
      </c>
      <c r="Q463" s="145">
        <v>0</v>
      </c>
      <c r="R463" s="152">
        <v>0</v>
      </c>
      <c r="S463" s="125">
        <f t="shared" si="101"/>
        <v>0</v>
      </c>
    </row>
    <row r="464" spans="2:24" ht="15" customHeight="1" thickBot="1" x14ac:dyDescent="0.3">
      <c r="B464" s="849"/>
      <c r="C464" s="846"/>
      <c r="D464" s="819"/>
      <c r="E464" s="817"/>
      <c r="F464" s="482" t="s">
        <v>10</v>
      </c>
      <c r="G464" s="342">
        <f>SUM(G457:G463)</f>
        <v>23295</v>
      </c>
      <c r="H464" s="343">
        <f t="shared" ref="H464:S464" si="102">SUM(H457:H463)</f>
        <v>24076</v>
      </c>
      <c r="I464" s="343">
        <f t="shared" si="102"/>
        <v>15062</v>
      </c>
      <c r="J464" s="343">
        <f t="shared" si="102"/>
        <v>5423</v>
      </c>
      <c r="K464" s="343">
        <f t="shared" si="102"/>
        <v>8970</v>
      </c>
      <c r="L464" s="343">
        <f t="shared" si="102"/>
        <v>13540</v>
      </c>
      <c r="M464" s="343">
        <f t="shared" si="102"/>
        <v>14414</v>
      </c>
      <c r="N464" s="343">
        <f t="shared" si="102"/>
        <v>11133</v>
      </c>
      <c r="O464" s="343">
        <f t="shared" si="102"/>
        <v>16273</v>
      </c>
      <c r="P464" s="343">
        <f t="shared" si="102"/>
        <v>19329</v>
      </c>
      <c r="Q464" s="343">
        <f t="shared" si="102"/>
        <v>18941</v>
      </c>
      <c r="R464" s="344">
        <f t="shared" si="102"/>
        <v>17483</v>
      </c>
      <c r="S464" s="339">
        <f t="shared" si="102"/>
        <v>187939</v>
      </c>
    </row>
    <row r="465" spans="2:21" ht="15" customHeight="1" x14ac:dyDescent="0.25">
      <c r="B465" s="849"/>
      <c r="C465" s="846"/>
      <c r="D465" s="819"/>
      <c r="E465" s="815" t="s">
        <v>135</v>
      </c>
      <c r="F465" s="480" t="s">
        <v>11</v>
      </c>
      <c r="G465" s="296">
        <v>24</v>
      </c>
      <c r="H465" s="155">
        <v>21</v>
      </c>
      <c r="I465" s="155">
        <v>6</v>
      </c>
      <c r="J465" s="155">
        <v>0</v>
      </c>
      <c r="K465" s="155">
        <v>1</v>
      </c>
      <c r="L465" s="155">
        <v>7</v>
      </c>
      <c r="M465" s="155">
        <v>4</v>
      </c>
      <c r="N465" s="155">
        <v>8</v>
      </c>
      <c r="O465" s="155">
        <v>6</v>
      </c>
      <c r="P465" s="155">
        <v>7</v>
      </c>
      <c r="Q465" s="155">
        <v>10</v>
      </c>
      <c r="R465" s="293">
        <v>17</v>
      </c>
      <c r="S465" s="92">
        <f t="shared" si="101"/>
        <v>111</v>
      </c>
    </row>
    <row r="466" spans="2:21" ht="15" customHeight="1" x14ac:dyDescent="0.25">
      <c r="B466" s="849"/>
      <c r="C466" s="846"/>
      <c r="D466" s="819"/>
      <c r="E466" s="816"/>
      <c r="F466" s="504" t="s">
        <v>1</v>
      </c>
      <c r="G466" s="156">
        <v>13564</v>
      </c>
      <c r="H466" s="297">
        <v>17506</v>
      </c>
      <c r="I466" s="297">
        <v>8174</v>
      </c>
      <c r="J466" s="297">
        <v>511</v>
      </c>
      <c r="K466" s="297">
        <v>1209</v>
      </c>
      <c r="L466" s="297">
        <v>2478</v>
      </c>
      <c r="M466" s="297">
        <v>3070</v>
      </c>
      <c r="N466" s="297">
        <v>2171</v>
      </c>
      <c r="O466" s="297">
        <v>6701</v>
      </c>
      <c r="P466" s="297">
        <v>10487</v>
      </c>
      <c r="Q466" s="297">
        <v>10288</v>
      </c>
      <c r="R466" s="154">
        <v>7833</v>
      </c>
      <c r="S466" s="97">
        <f t="shared" si="101"/>
        <v>83992</v>
      </c>
    </row>
    <row r="467" spans="2:21" ht="15" customHeight="1" x14ac:dyDescent="0.25">
      <c r="B467" s="849"/>
      <c r="C467" s="846"/>
      <c r="D467" s="819"/>
      <c r="E467" s="816"/>
      <c r="F467" s="481" t="s">
        <v>2</v>
      </c>
      <c r="G467" s="156">
        <v>102</v>
      </c>
      <c r="H467" s="297">
        <v>98</v>
      </c>
      <c r="I467" s="297">
        <v>60</v>
      </c>
      <c r="J467" s="297">
        <v>6</v>
      </c>
      <c r="K467" s="297">
        <v>1</v>
      </c>
      <c r="L467" s="297">
        <v>30</v>
      </c>
      <c r="M467" s="297">
        <v>98</v>
      </c>
      <c r="N467" s="297">
        <v>33</v>
      </c>
      <c r="O467" s="297">
        <v>80</v>
      </c>
      <c r="P467" s="297">
        <v>102</v>
      </c>
      <c r="Q467" s="297">
        <v>84</v>
      </c>
      <c r="R467" s="154">
        <v>75</v>
      </c>
      <c r="S467" s="83">
        <f t="shared" si="101"/>
        <v>769</v>
      </c>
    </row>
    <row r="468" spans="2:21" ht="15" customHeight="1" x14ac:dyDescent="0.25">
      <c r="B468" s="849"/>
      <c r="C468" s="846"/>
      <c r="D468" s="819"/>
      <c r="E468" s="816"/>
      <c r="F468" s="481" t="s">
        <v>3</v>
      </c>
      <c r="G468" s="156">
        <v>19</v>
      </c>
      <c r="H468" s="297">
        <v>33</v>
      </c>
      <c r="I468" s="297">
        <v>49</v>
      </c>
      <c r="J468" s="297">
        <v>35</v>
      </c>
      <c r="K468" s="297">
        <v>20</v>
      </c>
      <c r="L468" s="297">
        <v>2</v>
      </c>
      <c r="M468" s="297">
        <v>2</v>
      </c>
      <c r="N468" s="297">
        <v>2</v>
      </c>
      <c r="O468" s="297">
        <v>6</v>
      </c>
      <c r="P468" s="297">
        <v>6</v>
      </c>
      <c r="Q468" s="297">
        <v>2</v>
      </c>
      <c r="R468" s="154">
        <v>2</v>
      </c>
      <c r="S468" s="83">
        <f t="shared" si="101"/>
        <v>178</v>
      </c>
    </row>
    <row r="469" spans="2:21" ht="15" customHeight="1" x14ac:dyDescent="0.25">
      <c r="B469" s="849"/>
      <c r="C469" s="846"/>
      <c r="D469" s="819"/>
      <c r="E469" s="816"/>
      <c r="F469" s="481" t="s">
        <v>24</v>
      </c>
      <c r="G469" s="156">
        <v>947</v>
      </c>
      <c r="H469" s="297">
        <v>967</v>
      </c>
      <c r="I469" s="297">
        <v>391</v>
      </c>
      <c r="J469" s="297">
        <v>119</v>
      </c>
      <c r="K469" s="297">
        <v>54</v>
      </c>
      <c r="L469" s="297">
        <v>66</v>
      </c>
      <c r="M469" s="297">
        <v>61</v>
      </c>
      <c r="N469" s="297">
        <v>79</v>
      </c>
      <c r="O469" s="297">
        <v>194</v>
      </c>
      <c r="P469" s="297">
        <v>344</v>
      </c>
      <c r="Q469" s="297">
        <v>377</v>
      </c>
      <c r="R469" s="154">
        <v>304</v>
      </c>
      <c r="S469" s="87">
        <f t="shared" si="101"/>
        <v>3903</v>
      </c>
    </row>
    <row r="470" spans="2:21" ht="15" customHeight="1" thickBot="1" x14ac:dyDescent="0.3">
      <c r="B470" s="849"/>
      <c r="C470" s="846"/>
      <c r="D470" s="819"/>
      <c r="E470" s="816"/>
      <c r="F470" s="508" t="s">
        <v>5</v>
      </c>
      <c r="G470" s="153">
        <v>0</v>
      </c>
      <c r="H470" s="145">
        <v>3</v>
      </c>
      <c r="I470" s="145">
        <v>3</v>
      </c>
      <c r="J470" s="145">
        <v>0</v>
      </c>
      <c r="K470" s="145">
        <v>0</v>
      </c>
      <c r="L470" s="145">
        <v>0</v>
      </c>
      <c r="M470" s="145">
        <v>2</v>
      </c>
      <c r="N470" s="145">
        <v>0</v>
      </c>
      <c r="O470" s="145">
        <v>0</v>
      </c>
      <c r="P470" s="145">
        <v>0</v>
      </c>
      <c r="Q470" s="145">
        <v>14</v>
      </c>
      <c r="R470" s="152">
        <v>12</v>
      </c>
      <c r="S470" s="84">
        <f t="shared" si="101"/>
        <v>34</v>
      </c>
    </row>
    <row r="471" spans="2:21" ht="15" customHeight="1" thickBot="1" x14ac:dyDescent="0.3">
      <c r="B471" s="849"/>
      <c r="C471" s="846"/>
      <c r="D471" s="819"/>
      <c r="E471" s="817"/>
      <c r="F471" s="482" t="s">
        <v>10</v>
      </c>
      <c r="G471" s="342">
        <f>SUM(G465:G470)</f>
        <v>14656</v>
      </c>
      <c r="H471" s="346">
        <f t="shared" ref="H471:S471" si="103">SUM(H465:H470)</f>
        <v>18628</v>
      </c>
      <c r="I471" s="346">
        <f t="shared" si="103"/>
        <v>8683</v>
      </c>
      <c r="J471" s="346">
        <f t="shared" si="103"/>
        <v>671</v>
      </c>
      <c r="K471" s="346">
        <f t="shared" si="103"/>
        <v>1285</v>
      </c>
      <c r="L471" s="346">
        <f t="shared" si="103"/>
        <v>2583</v>
      </c>
      <c r="M471" s="346">
        <f t="shared" si="103"/>
        <v>3237</v>
      </c>
      <c r="N471" s="346">
        <f t="shared" si="103"/>
        <v>2293</v>
      </c>
      <c r="O471" s="346">
        <f t="shared" si="103"/>
        <v>6987</v>
      </c>
      <c r="P471" s="346">
        <f t="shared" si="103"/>
        <v>10946</v>
      </c>
      <c r="Q471" s="346">
        <f t="shared" si="103"/>
        <v>10775</v>
      </c>
      <c r="R471" s="356">
        <f t="shared" si="103"/>
        <v>8243</v>
      </c>
      <c r="S471" s="30">
        <f t="shared" si="103"/>
        <v>88987</v>
      </c>
    </row>
    <row r="472" spans="2:21" ht="15" customHeight="1" thickBot="1" x14ac:dyDescent="0.3">
      <c r="B472" s="849"/>
      <c r="C472" s="846"/>
      <c r="D472" s="820"/>
      <c r="E472" s="798" t="s">
        <v>43</v>
      </c>
      <c r="F472" s="799"/>
      <c r="G472" s="133">
        <f>SUM(G453:G470)-G464</f>
        <v>120425</v>
      </c>
      <c r="H472" s="101">
        <f t="shared" ref="H472:R472" si="104">SUM(H453:H470)-H464</f>
        <v>126630</v>
      </c>
      <c r="I472" s="101">
        <f t="shared" si="104"/>
        <v>69359</v>
      </c>
      <c r="J472" s="101">
        <f t="shared" si="104"/>
        <v>17981</v>
      </c>
      <c r="K472" s="101">
        <f t="shared" si="104"/>
        <v>36515</v>
      </c>
      <c r="L472" s="101">
        <f t="shared" si="104"/>
        <v>65385</v>
      </c>
      <c r="M472" s="101">
        <f t="shared" si="104"/>
        <v>73927</v>
      </c>
      <c r="N472" s="101">
        <f t="shared" si="104"/>
        <v>56968</v>
      </c>
      <c r="O472" s="101">
        <f t="shared" si="104"/>
        <v>86728</v>
      </c>
      <c r="P472" s="101">
        <f t="shared" si="104"/>
        <v>93912</v>
      </c>
      <c r="Q472" s="101">
        <f t="shared" si="104"/>
        <v>88980</v>
      </c>
      <c r="R472" s="292">
        <f t="shared" si="104"/>
        <v>87699</v>
      </c>
      <c r="S472" s="30">
        <f t="shared" si="101"/>
        <v>924509</v>
      </c>
    </row>
    <row r="473" spans="2:21" ht="7.5" customHeight="1" thickBot="1" x14ac:dyDescent="0.3">
      <c r="B473" s="849"/>
      <c r="C473" s="846"/>
      <c r="D473" s="864"/>
      <c r="E473" s="856"/>
      <c r="F473" s="856"/>
      <c r="G473" s="856"/>
      <c r="H473" s="856"/>
      <c r="I473" s="856"/>
      <c r="J473" s="856"/>
      <c r="K473" s="856"/>
      <c r="L473" s="856"/>
      <c r="M473" s="856"/>
      <c r="N473" s="856"/>
      <c r="O473" s="856"/>
      <c r="P473" s="856"/>
      <c r="Q473" s="856"/>
      <c r="R473" s="856"/>
      <c r="S473" s="857"/>
    </row>
    <row r="474" spans="2:21" ht="15" customHeight="1" x14ac:dyDescent="0.25">
      <c r="B474" s="849"/>
      <c r="C474" s="846"/>
      <c r="D474" s="818" t="s">
        <v>204</v>
      </c>
      <c r="E474" s="813" t="s">
        <v>157</v>
      </c>
      <c r="F474" s="814"/>
      <c r="G474" s="158">
        <v>73387</v>
      </c>
      <c r="H474" s="146">
        <v>71606</v>
      </c>
      <c r="I474" s="146">
        <v>39792</v>
      </c>
      <c r="J474" s="146">
        <v>9493</v>
      </c>
      <c r="K474" s="146">
        <v>20747</v>
      </c>
      <c r="L474" s="146">
        <v>38542</v>
      </c>
      <c r="M474" s="146">
        <v>48696</v>
      </c>
      <c r="N474" s="146">
        <v>38198</v>
      </c>
      <c r="O474" s="146">
        <v>51882</v>
      </c>
      <c r="P474" s="146">
        <v>51106</v>
      </c>
      <c r="Q474" s="146">
        <v>45968</v>
      </c>
      <c r="R474" s="157">
        <v>49903</v>
      </c>
      <c r="S474" s="82">
        <f>SUM(G474:R474)</f>
        <v>539320</v>
      </c>
    </row>
    <row r="475" spans="2:21" ht="15" customHeight="1" thickBot="1" x14ac:dyDescent="0.3">
      <c r="B475" s="849"/>
      <c r="C475" s="846"/>
      <c r="D475" s="819"/>
      <c r="E475" s="796" t="s">
        <v>158</v>
      </c>
      <c r="F475" s="797"/>
      <c r="G475" s="153">
        <v>19261</v>
      </c>
      <c r="H475" s="145">
        <v>20733</v>
      </c>
      <c r="I475" s="145">
        <v>8966</v>
      </c>
      <c r="J475" s="145">
        <v>985</v>
      </c>
      <c r="K475" s="145">
        <v>3218</v>
      </c>
      <c r="L475" s="145">
        <v>7558</v>
      </c>
      <c r="M475" s="145">
        <v>9023</v>
      </c>
      <c r="N475" s="145">
        <v>6669</v>
      </c>
      <c r="O475" s="145">
        <v>9081</v>
      </c>
      <c r="P475" s="145">
        <v>10687</v>
      </c>
      <c r="Q475" s="145">
        <v>8085</v>
      </c>
      <c r="R475" s="152">
        <v>7708</v>
      </c>
      <c r="S475" s="87">
        <f t="shared" ref="S475:S492" si="105">SUM(G475:R475)</f>
        <v>111974</v>
      </c>
    </row>
    <row r="476" spans="2:21" ht="15" customHeight="1" thickBot="1" x14ac:dyDescent="0.3">
      <c r="B476" s="849"/>
      <c r="C476" s="846"/>
      <c r="D476" s="819"/>
      <c r="E476" s="843" t="s">
        <v>137</v>
      </c>
      <c r="F476" s="844"/>
      <c r="G476" s="150">
        <v>0</v>
      </c>
      <c r="H476" s="149">
        <v>0</v>
      </c>
      <c r="I476" s="149">
        <v>0</v>
      </c>
      <c r="J476" s="149">
        <v>346</v>
      </c>
      <c r="K476" s="149">
        <v>1063</v>
      </c>
      <c r="L476" s="149">
        <v>1039</v>
      </c>
      <c r="M476" s="149">
        <v>1033</v>
      </c>
      <c r="N476" s="149">
        <v>842</v>
      </c>
      <c r="O476" s="149">
        <v>946</v>
      </c>
      <c r="P476" s="149">
        <v>1014</v>
      </c>
      <c r="Q476" s="149">
        <v>1105</v>
      </c>
      <c r="R476" s="147">
        <v>999</v>
      </c>
      <c r="S476" s="30">
        <f t="shared" si="105"/>
        <v>8387</v>
      </c>
      <c r="U476" s="634">
        <f>S474/S492</f>
        <v>0.54872682394285233</v>
      </c>
    </row>
    <row r="477" spans="2:21" ht="15" customHeight="1" thickBot="1" x14ac:dyDescent="0.3">
      <c r="B477" s="849"/>
      <c r="C477" s="846"/>
      <c r="D477" s="819"/>
      <c r="E477" s="800" t="s">
        <v>179</v>
      </c>
      <c r="F477" s="801"/>
      <c r="G477" s="594">
        <v>5907</v>
      </c>
      <c r="H477" s="594">
        <v>6037</v>
      </c>
      <c r="I477" s="594">
        <v>3631</v>
      </c>
      <c r="J477" s="594">
        <v>1979</v>
      </c>
      <c r="K477" s="594">
        <v>3079</v>
      </c>
      <c r="L477" s="594">
        <v>4913</v>
      </c>
      <c r="M477" s="594">
        <v>6244</v>
      </c>
      <c r="N477" s="594">
        <v>5038</v>
      </c>
      <c r="O477" s="594">
        <v>6531</v>
      </c>
      <c r="P477" s="675">
        <v>6520</v>
      </c>
      <c r="Q477" s="675">
        <v>6341</v>
      </c>
      <c r="R477" s="594">
        <v>6343</v>
      </c>
      <c r="S477" s="30">
        <f t="shared" si="105"/>
        <v>62563</v>
      </c>
    </row>
    <row r="478" spans="2:21" ht="15" customHeight="1" x14ac:dyDescent="0.25">
      <c r="B478" s="849"/>
      <c r="C478" s="846"/>
      <c r="D478" s="819"/>
      <c r="E478" s="815" t="s">
        <v>134</v>
      </c>
      <c r="F478" s="505" t="s">
        <v>11</v>
      </c>
      <c r="G478" s="158">
        <v>79</v>
      </c>
      <c r="H478" s="146">
        <v>89</v>
      </c>
      <c r="I478" s="146">
        <v>35</v>
      </c>
      <c r="J478" s="146">
        <v>2</v>
      </c>
      <c r="K478" s="146">
        <v>11</v>
      </c>
      <c r="L478" s="146">
        <v>20</v>
      </c>
      <c r="M478" s="146">
        <v>24</v>
      </c>
      <c r="N478" s="146">
        <v>33</v>
      </c>
      <c r="O478" s="146">
        <v>38</v>
      </c>
      <c r="P478" s="146">
        <v>27</v>
      </c>
      <c r="Q478" s="146">
        <v>21</v>
      </c>
      <c r="R478" s="157">
        <v>42</v>
      </c>
      <c r="S478" s="82">
        <f t="shared" si="105"/>
        <v>421</v>
      </c>
    </row>
    <row r="479" spans="2:21" ht="15" customHeight="1" x14ac:dyDescent="0.25">
      <c r="B479" s="849"/>
      <c r="C479" s="846"/>
      <c r="D479" s="819"/>
      <c r="E479" s="816"/>
      <c r="F479" s="506" t="s">
        <v>1</v>
      </c>
      <c r="G479" s="156">
        <v>19859</v>
      </c>
      <c r="H479" s="297">
        <v>20881</v>
      </c>
      <c r="I479" s="297">
        <v>12654</v>
      </c>
      <c r="J479" s="297">
        <v>4490</v>
      </c>
      <c r="K479" s="297">
        <v>6984</v>
      </c>
      <c r="L479" s="297">
        <v>9905</v>
      </c>
      <c r="M479" s="297">
        <v>11619</v>
      </c>
      <c r="N479" s="297">
        <v>9174</v>
      </c>
      <c r="O479" s="297">
        <v>12958</v>
      </c>
      <c r="P479" s="297">
        <v>15154</v>
      </c>
      <c r="Q479" s="297">
        <v>14358</v>
      </c>
      <c r="R479" s="154">
        <v>12913</v>
      </c>
      <c r="S479" s="97">
        <f t="shared" si="105"/>
        <v>150949</v>
      </c>
    </row>
    <row r="480" spans="2:21" ht="20.25" customHeight="1" x14ac:dyDescent="0.25">
      <c r="B480" s="849"/>
      <c r="C480" s="846"/>
      <c r="D480" s="819"/>
      <c r="E480" s="816"/>
      <c r="F480" s="507" t="s">
        <v>2</v>
      </c>
      <c r="G480" s="156">
        <v>597</v>
      </c>
      <c r="H480" s="297">
        <v>598</v>
      </c>
      <c r="I480" s="297">
        <v>381</v>
      </c>
      <c r="J480" s="297">
        <v>152</v>
      </c>
      <c r="K480" s="297">
        <v>298</v>
      </c>
      <c r="L480" s="297">
        <v>429</v>
      </c>
      <c r="M480" s="297">
        <v>510</v>
      </c>
      <c r="N480" s="297">
        <v>444</v>
      </c>
      <c r="O480" s="297">
        <v>561</v>
      </c>
      <c r="P480" s="297">
        <v>554</v>
      </c>
      <c r="Q480" s="297">
        <v>584</v>
      </c>
      <c r="R480" s="154">
        <v>674</v>
      </c>
      <c r="S480" s="83">
        <f t="shared" si="105"/>
        <v>5782</v>
      </c>
    </row>
    <row r="481" spans="1:21" ht="21" customHeight="1" x14ac:dyDescent="0.25">
      <c r="B481" s="849"/>
      <c r="C481" s="846"/>
      <c r="D481" s="819"/>
      <c r="E481" s="816"/>
      <c r="F481" s="507" t="s">
        <v>3</v>
      </c>
      <c r="G481" s="156">
        <v>84</v>
      </c>
      <c r="H481" s="297">
        <v>44</v>
      </c>
      <c r="I481" s="297">
        <v>30</v>
      </c>
      <c r="J481" s="297">
        <v>2</v>
      </c>
      <c r="K481" s="297">
        <v>0</v>
      </c>
      <c r="L481" s="297">
        <v>2</v>
      </c>
      <c r="M481" s="297">
        <v>7</v>
      </c>
      <c r="N481" s="297">
        <v>6</v>
      </c>
      <c r="O481" s="297">
        <v>31</v>
      </c>
      <c r="P481" s="297">
        <v>28</v>
      </c>
      <c r="Q481" s="297">
        <v>36</v>
      </c>
      <c r="R481" s="154">
        <v>19</v>
      </c>
      <c r="S481" s="83">
        <f t="shared" si="105"/>
        <v>289</v>
      </c>
    </row>
    <row r="482" spans="1:21" ht="15" customHeight="1" x14ac:dyDescent="0.25">
      <c r="B482" s="849"/>
      <c r="C482" s="846"/>
      <c r="D482" s="819"/>
      <c r="E482" s="816"/>
      <c r="F482" s="507" t="s">
        <v>24</v>
      </c>
      <c r="G482" s="156">
        <v>1823</v>
      </c>
      <c r="H482" s="297">
        <v>1809</v>
      </c>
      <c r="I482" s="297">
        <v>1130</v>
      </c>
      <c r="J482" s="297">
        <v>525</v>
      </c>
      <c r="K482" s="297">
        <v>757</v>
      </c>
      <c r="L482" s="297">
        <v>957</v>
      </c>
      <c r="M482" s="297">
        <v>1195</v>
      </c>
      <c r="N482" s="297">
        <v>805</v>
      </c>
      <c r="O482" s="297">
        <v>1251</v>
      </c>
      <c r="P482" s="297">
        <v>1332</v>
      </c>
      <c r="Q482" s="297">
        <v>1147</v>
      </c>
      <c r="R482" s="154">
        <v>1138</v>
      </c>
      <c r="S482" s="87">
        <f t="shared" si="105"/>
        <v>13869</v>
      </c>
    </row>
    <row r="483" spans="1:21" ht="15" customHeight="1" thickBot="1" x14ac:dyDescent="0.3">
      <c r="A483" s="258"/>
      <c r="B483" s="849"/>
      <c r="C483" s="846"/>
      <c r="D483" s="819"/>
      <c r="E483" s="816"/>
      <c r="F483" s="506" t="s">
        <v>5</v>
      </c>
      <c r="G483" s="252">
        <v>14</v>
      </c>
      <c r="H483" s="151">
        <v>14</v>
      </c>
      <c r="I483" s="151">
        <v>9</v>
      </c>
      <c r="J483" s="151">
        <v>0</v>
      </c>
      <c r="K483" s="151">
        <v>1</v>
      </c>
      <c r="L483" s="151">
        <v>1</v>
      </c>
      <c r="M483" s="151">
        <v>11</v>
      </c>
      <c r="N483" s="151">
        <v>0</v>
      </c>
      <c r="O483" s="151">
        <v>0</v>
      </c>
      <c r="P483" s="151">
        <v>35</v>
      </c>
      <c r="Q483" s="151">
        <v>33</v>
      </c>
      <c r="R483" s="251">
        <v>38</v>
      </c>
      <c r="S483" s="87">
        <f t="shared" si="105"/>
        <v>156</v>
      </c>
      <c r="T483" s="637"/>
      <c r="U483" s="637"/>
    </row>
    <row r="484" spans="1:21" ht="15" customHeight="1" thickBot="1" x14ac:dyDescent="0.3">
      <c r="A484" s="258"/>
      <c r="B484" s="849"/>
      <c r="C484" s="846"/>
      <c r="D484" s="819"/>
      <c r="E484" s="817"/>
      <c r="F484" s="482" t="s">
        <v>10</v>
      </c>
      <c r="G484" s="342">
        <f>SUM(G478:G483)</f>
        <v>22456</v>
      </c>
      <c r="H484" s="343">
        <f t="shared" ref="H484:S484" si="106">SUM(H478:H483)</f>
        <v>23435</v>
      </c>
      <c r="I484" s="343">
        <f t="shared" si="106"/>
        <v>14239</v>
      </c>
      <c r="J484" s="343">
        <f t="shared" si="106"/>
        <v>5171</v>
      </c>
      <c r="K484" s="343">
        <f t="shared" si="106"/>
        <v>8051</v>
      </c>
      <c r="L484" s="343">
        <f t="shared" si="106"/>
        <v>11314</v>
      </c>
      <c r="M484" s="343">
        <f t="shared" si="106"/>
        <v>13366</v>
      </c>
      <c r="N484" s="343">
        <f t="shared" si="106"/>
        <v>10462</v>
      </c>
      <c r="O484" s="343">
        <f t="shared" si="106"/>
        <v>14839</v>
      </c>
      <c r="P484" s="343">
        <f t="shared" si="106"/>
        <v>17130</v>
      </c>
      <c r="Q484" s="343">
        <f t="shared" si="106"/>
        <v>16179</v>
      </c>
      <c r="R484" s="344">
        <f t="shared" si="106"/>
        <v>14824</v>
      </c>
      <c r="S484" s="30">
        <f t="shared" si="106"/>
        <v>171466</v>
      </c>
      <c r="T484" s="637"/>
      <c r="U484" s="637"/>
    </row>
    <row r="485" spans="1:21" ht="15" customHeight="1" x14ac:dyDescent="0.25">
      <c r="B485" s="849"/>
      <c r="C485" s="846"/>
      <c r="D485" s="819"/>
      <c r="E485" s="815" t="s">
        <v>135</v>
      </c>
      <c r="F485" s="479" t="s">
        <v>11</v>
      </c>
      <c r="G485" s="158">
        <v>22</v>
      </c>
      <c r="H485" s="146">
        <v>29</v>
      </c>
      <c r="I485" s="146">
        <v>12</v>
      </c>
      <c r="J485" s="146">
        <v>0</v>
      </c>
      <c r="K485" s="146">
        <v>0</v>
      </c>
      <c r="L485" s="146">
        <v>6</v>
      </c>
      <c r="M485" s="146">
        <v>10</v>
      </c>
      <c r="N485" s="146">
        <v>10</v>
      </c>
      <c r="O485" s="146">
        <v>7</v>
      </c>
      <c r="P485" s="146">
        <v>4</v>
      </c>
      <c r="Q485" s="146">
        <v>6</v>
      </c>
      <c r="R485" s="157">
        <v>12</v>
      </c>
      <c r="S485" s="82">
        <f t="shared" si="105"/>
        <v>118</v>
      </c>
    </row>
    <row r="486" spans="1:21" ht="15" customHeight="1" x14ac:dyDescent="0.25">
      <c r="B486" s="849"/>
      <c r="C486" s="846"/>
      <c r="D486" s="819"/>
      <c r="E486" s="816"/>
      <c r="F486" s="504" t="s">
        <v>1</v>
      </c>
      <c r="G486" s="156">
        <v>13928</v>
      </c>
      <c r="H486" s="297">
        <v>17296</v>
      </c>
      <c r="I486" s="297">
        <v>8061</v>
      </c>
      <c r="J486" s="297">
        <v>418</v>
      </c>
      <c r="K486" s="297">
        <v>1011</v>
      </c>
      <c r="L486" s="297">
        <v>2093</v>
      </c>
      <c r="M486" s="297">
        <v>2639</v>
      </c>
      <c r="N486" s="297">
        <v>1892</v>
      </c>
      <c r="O486" s="297">
        <v>6116</v>
      </c>
      <c r="P486" s="297">
        <v>9256</v>
      </c>
      <c r="Q486" s="297">
        <v>8821</v>
      </c>
      <c r="R486" s="154">
        <v>6776</v>
      </c>
      <c r="S486" s="97">
        <f t="shared" si="105"/>
        <v>78307</v>
      </c>
    </row>
    <row r="487" spans="1:21" ht="15" customHeight="1" x14ac:dyDescent="0.25">
      <c r="B487" s="849"/>
      <c r="C487" s="846"/>
      <c r="D487" s="819"/>
      <c r="E487" s="816"/>
      <c r="F487" s="481" t="s">
        <v>2</v>
      </c>
      <c r="G487" s="156">
        <v>140</v>
      </c>
      <c r="H487" s="297">
        <v>164</v>
      </c>
      <c r="I487" s="297">
        <v>70</v>
      </c>
      <c r="J487" s="297">
        <v>5</v>
      </c>
      <c r="K487" s="297">
        <v>4</v>
      </c>
      <c r="L487" s="297">
        <v>28</v>
      </c>
      <c r="M487" s="297">
        <v>72</v>
      </c>
      <c r="N487" s="297">
        <v>44</v>
      </c>
      <c r="O487" s="297">
        <v>95</v>
      </c>
      <c r="P487" s="297">
        <v>189</v>
      </c>
      <c r="Q487" s="297">
        <v>104</v>
      </c>
      <c r="R487" s="154">
        <v>82</v>
      </c>
      <c r="S487" s="83">
        <f t="shared" si="105"/>
        <v>997</v>
      </c>
    </row>
    <row r="488" spans="1:21" ht="15" customHeight="1" x14ac:dyDescent="0.25">
      <c r="B488" s="849"/>
      <c r="C488" s="846"/>
      <c r="D488" s="819"/>
      <c r="E488" s="816"/>
      <c r="F488" s="481" t="s">
        <v>3</v>
      </c>
      <c r="G488" s="156">
        <v>21</v>
      </c>
      <c r="H488" s="297">
        <v>42</v>
      </c>
      <c r="I488" s="297">
        <v>44</v>
      </c>
      <c r="J488" s="297">
        <v>30</v>
      </c>
      <c r="K488" s="297">
        <v>26</v>
      </c>
      <c r="L488" s="297">
        <v>9</v>
      </c>
      <c r="M488" s="297">
        <v>22</v>
      </c>
      <c r="N488" s="297">
        <v>22</v>
      </c>
      <c r="O488" s="297">
        <v>8</v>
      </c>
      <c r="P488" s="297">
        <v>3</v>
      </c>
      <c r="Q488" s="297">
        <v>1</v>
      </c>
      <c r="R488" s="154">
        <v>0</v>
      </c>
      <c r="S488" s="83">
        <f t="shared" si="105"/>
        <v>228</v>
      </c>
    </row>
    <row r="489" spans="1:21" ht="15" customHeight="1" x14ac:dyDescent="0.25">
      <c r="B489" s="849"/>
      <c r="C489" s="846"/>
      <c r="D489" s="819"/>
      <c r="E489" s="816"/>
      <c r="F489" s="481" t="s">
        <v>24</v>
      </c>
      <c r="G489" s="156">
        <v>2037</v>
      </c>
      <c r="H489" s="297">
        <v>2162</v>
      </c>
      <c r="I489" s="297">
        <v>878</v>
      </c>
      <c r="J489" s="297">
        <v>81</v>
      </c>
      <c r="K489" s="297">
        <v>130</v>
      </c>
      <c r="L489" s="297">
        <v>145</v>
      </c>
      <c r="M489" s="297">
        <v>206</v>
      </c>
      <c r="N489" s="297">
        <v>132</v>
      </c>
      <c r="O489" s="297">
        <v>586</v>
      </c>
      <c r="P489" s="297">
        <v>947</v>
      </c>
      <c r="Q489" s="297">
        <v>1013</v>
      </c>
      <c r="R489" s="154">
        <v>706</v>
      </c>
      <c r="S489" s="87">
        <f t="shared" si="105"/>
        <v>9023</v>
      </c>
    </row>
    <row r="490" spans="1:21" ht="15" customHeight="1" thickBot="1" x14ac:dyDescent="0.3">
      <c r="B490" s="849"/>
      <c r="C490" s="846"/>
      <c r="D490" s="819"/>
      <c r="E490" s="816"/>
      <c r="F490" s="508" t="s">
        <v>5</v>
      </c>
      <c r="G490" s="153">
        <v>187</v>
      </c>
      <c r="H490" s="145">
        <v>199</v>
      </c>
      <c r="I490" s="145">
        <v>56</v>
      </c>
      <c r="J490" s="145">
        <v>0</v>
      </c>
      <c r="K490" s="145">
        <v>0</v>
      </c>
      <c r="L490" s="145">
        <v>0</v>
      </c>
      <c r="M490" s="145">
        <v>0</v>
      </c>
      <c r="N490" s="145">
        <v>0</v>
      </c>
      <c r="O490" s="145">
        <v>20</v>
      </c>
      <c r="P490" s="145">
        <v>12</v>
      </c>
      <c r="Q490" s="145">
        <v>0</v>
      </c>
      <c r="R490" s="152">
        <v>0</v>
      </c>
      <c r="S490" s="84">
        <f t="shared" si="105"/>
        <v>474</v>
      </c>
    </row>
    <row r="491" spans="1:21" ht="15" customHeight="1" thickBot="1" x14ac:dyDescent="0.3">
      <c r="B491" s="849"/>
      <c r="C491" s="846"/>
      <c r="D491" s="819"/>
      <c r="E491" s="817"/>
      <c r="F491" s="482" t="s">
        <v>10</v>
      </c>
      <c r="G491" s="342">
        <f>SUM(G485:G490)</f>
        <v>16335</v>
      </c>
      <c r="H491" s="346">
        <f t="shared" ref="H491:S491" si="107">SUM(H485:H490)</f>
        <v>19892</v>
      </c>
      <c r="I491" s="346">
        <f t="shared" si="107"/>
        <v>9121</v>
      </c>
      <c r="J491" s="346">
        <f t="shared" si="107"/>
        <v>534</v>
      </c>
      <c r="K491" s="346">
        <f t="shared" si="107"/>
        <v>1171</v>
      </c>
      <c r="L491" s="346">
        <f t="shared" si="107"/>
        <v>2281</v>
      </c>
      <c r="M491" s="346">
        <f t="shared" si="107"/>
        <v>2949</v>
      </c>
      <c r="N491" s="346">
        <f t="shared" si="107"/>
        <v>2100</v>
      </c>
      <c r="O491" s="346">
        <f t="shared" si="107"/>
        <v>6832</v>
      </c>
      <c r="P491" s="346">
        <f t="shared" si="107"/>
        <v>10411</v>
      </c>
      <c r="Q491" s="346">
        <f t="shared" si="107"/>
        <v>9945</v>
      </c>
      <c r="R491" s="356">
        <f t="shared" si="107"/>
        <v>7576</v>
      </c>
      <c r="S491" s="30">
        <f t="shared" si="107"/>
        <v>89147</v>
      </c>
    </row>
    <row r="492" spans="1:21" ht="15" customHeight="1" thickBot="1" x14ac:dyDescent="0.3">
      <c r="B492" s="849"/>
      <c r="C492" s="846"/>
      <c r="D492" s="820"/>
      <c r="E492" s="798" t="s">
        <v>43</v>
      </c>
      <c r="F492" s="799"/>
      <c r="G492" s="133">
        <f>SUM(G474:G490)-G484</f>
        <v>137346</v>
      </c>
      <c r="H492" s="101">
        <f t="shared" ref="H492:R492" si="108">SUM(H474:H490)-H484</f>
        <v>141703</v>
      </c>
      <c r="I492" s="101">
        <f t="shared" si="108"/>
        <v>75749</v>
      </c>
      <c r="J492" s="101">
        <f t="shared" si="108"/>
        <v>18508</v>
      </c>
      <c r="K492" s="101">
        <f t="shared" si="108"/>
        <v>37329</v>
      </c>
      <c r="L492" s="101">
        <f t="shared" si="108"/>
        <v>65647</v>
      </c>
      <c r="M492" s="101">
        <f t="shared" si="108"/>
        <v>81311</v>
      </c>
      <c r="N492" s="101">
        <f t="shared" si="108"/>
        <v>63309</v>
      </c>
      <c r="O492" s="101">
        <f t="shared" si="108"/>
        <v>90111</v>
      </c>
      <c r="P492" s="101">
        <f t="shared" si="108"/>
        <v>96868</v>
      </c>
      <c r="Q492" s="101">
        <f t="shared" si="108"/>
        <v>87623</v>
      </c>
      <c r="R492" s="292">
        <f t="shared" si="108"/>
        <v>87353</v>
      </c>
      <c r="S492" s="30">
        <f t="shared" si="105"/>
        <v>982857</v>
      </c>
    </row>
    <row r="493" spans="1:21" ht="7.5" customHeight="1" thickBot="1" x14ac:dyDescent="0.3">
      <c r="B493" s="849"/>
      <c r="C493" s="846"/>
      <c r="D493" s="864"/>
      <c r="E493" s="856"/>
      <c r="F493" s="856"/>
      <c r="G493" s="856"/>
      <c r="H493" s="856"/>
      <c r="I493" s="856"/>
      <c r="J493" s="856"/>
      <c r="K493" s="856"/>
      <c r="L493" s="856"/>
      <c r="M493" s="856"/>
      <c r="N493" s="856"/>
      <c r="O493" s="856"/>
      <c r="P493" s="856"/>
      <c r="Q493" s="856"/>
      <c r="R493" s="856"/>
      <c r="S493" s="857"/>
    </row>
    <row r="494" spans="1:21" ht="15" customHeight="1" x14ac:dyDescent="0.25">
      <c r="B494" s="849"/>
      <c r="C494" s="846"/>
      <c r="D494" s="818" t="s">
        <v>205</v>
      </c>
      <c r="E494" s="813" t="s">
        <v>157</v>
      </c>
      <c r="F494" s="814"/>
      <c r="G494" s="158">
        <v>1545</v>
      </c>
      <c r="H494" s="146">
        <v>1504</v>
      </c>
      <c r="I494" s="146">
        <v>796</v>
      </c>
      <c r="J494" s="146">
        <v>345</v>
      </c>
      <c r="K494" s="146">
        <v>689</v>
      </c>
      <c r="L494" s="146">
        <v>1334</v>
      </c>
      <c r="M494" s="146">
        <v>1430</v>
      </c>
      <c r="N494" s="146">
        <v>1057</v>
      </c>
      <c r="O494" s="146">
        <v>1598</v>
      </c>
      <c r="P494" s="146">
        <v>1248</v>
      </c>
      <c r="Q494" s="146">
        <v>1328</v>
      </c>
      <c r="R494" s="157">
        <v>1249</v>
      </c>
      <c r="S494" s="82">
        <f>SUM(G494:R494)</f>
        <v>14123</v>
      </c>
    </row>
    <row r="495" spans="1:21" ht="15" customHeight="1" thickBot="1" x14ac:dyDescent="0.3">
      <c r="B495" s="849"/>
      <c r="C495" s="846"/>
      <c r="D495" s="819"/>
      <c r="E495" s="796" t="s">
        <v>158</v>
      </c>
      <c r="F495" s="797"/>
      <c r="G495" s="153">
        <v>335</v>
      </c>
      <c r="H495" s="145">
        <v>358</v>
      </c>
      <c r="I495" s="145">
        <v>157</v>
      </c>
      <c r="J495" s="145">
        <v>39</v>
      </c>
      <c r="K495" s="145">
        <v>92</v>
      </c>
      <c r="L495" s="145">
        <v>210</v>
      </c>
      <c r="M495" s="145">
        <v>215</v>
      </c>
      <c r="N495" s="145">
        <v>171</v>
      </c>
      <c r="O495" s="145">
        <v>246</v>
      </c>
      <c r="P495" s="145">
        <v>197</v>
      </c>
      <c r="Q495" s="145">
        <v>221</v>
      </c>
      <c r="R495" s="152">
        <v>245</v>
      </c>
      <c r="S495" s="84">
        <f t="shared" ref="S495:S510" si="109">SUM(G495:R495)</f>
        <v>2486</v>
      </c>
      <c r="U495" s="634">
        <f>S494/S510</f>
        <v>0.59731855861952288</v>
      </c>
    </row>
    <row r="496" spans="1:21" ht="15" customHeight="1" thickBot="1" x14ac:dyDescent="0.3">
      <c r="B496" s="849"/>
      <c r="C496" s="846"/>
      <c r="D496" s="819"/>
      <c r="E496" s="841" t="s">
        <v>137</v>
      </c>
      <c r="F496" s="842"/>
      <c r="G496" s="257">
        <v>0</v>
      </c>
      <c r="H496" s="256">
        <v>0</v>
      </c>
      <c r="I496" s="256">
        <v>0</v>
      </c>
      <c r="J496" s="256">
        <v>6</v>
      </c>
      <c r="K496" s="256">
        <v>18</v>
      </c>
      <c r="L496" s="256">
        <v>20</v>
      </c>
      <c r="M496" s="256">
        <v>21</v>
      </c>
      <c r="N496" s="256">
        <v>31</v>
      </c>
      <c r="O496" s="256">
        <v>17</v>
      </c>
      <c r="P496" s="256">
        <v>27</v>
      </c>
      <c r="Q496" s="256">
        <v>32</v>
      </c>
      <c r="R496" s="254">
        <v>37</v>
      </c>
      <c r="S496" s="97">
        <f t="shared" si="109"/>
        <v>209</v>
      </c>
    </row>
    <row r="497" spans="2:19" ht="15" customHeight="1" thickBot="1" x14ac:dyDescent="0.3">
      <c r="B497" s="849"/>
      <c r="C497" s="846"/>
      <c r="D497" s="819"/>
      <c r="E497" s="800" t="s">
        <v>179</v>
      </c>
      <c r="F497" s="801"/>
      <c r="G497" s="150">
        <v>94</v>
      </c>
      <c r="H497" s="149">
        <v>106</v>
      </c>
      <c r="I497" s="149">
        <v>75</v>
      </c>
      <c r="J497" s="149">
        <v>38</v>
      </c>
      <c r="K497" s="149">
        <v>644</v>
      </c>
      <c r="L497" s="149">
        <v>88</v>
      </c>
      <c r="M497" s="149">
        <v>96</v>
      </c>
      <c r="N497" s="149">
        <v>79</v>
      </c>
      <c r="O497" s="149">
        <v>126</v>
      </c>
      <c r="P497" s="148">
        <v>115</v>
      </c>
      <c r="Q497" s="148">
        <v>94</v>
      </c>
      <c r="R497" s="147">
        <v>116</v>
      </c>
      <c r="S497" s="30">
        <f t="shared" si="109"/>
        <v>1671</v>
      </c>
    </row>
    <row r="498" spans="2:19" ht="15" customHeight="1" x14ac:dyDescent="0.25">
      <c r="B498" s="849"/>
      <c r="C498" s="846"/>
      <c r="D498" s="819"/>
      <c r="E498" s="815" t="s">
        <v>134</v>
      </c>
      <c r="F498" s="505" t="s">
        <v>11</v>
      </c>
      <c r="G498" s="297">
        <v>0</v>
      </c>
      <c r="H498" s="297">
        <v>1</v>
      </c>
      <c r="I498" s="297">
        <v>1</v>
      </c>
      <c r="J498" s="297">
        <v>0</v>
      </c>
      <c r="K498" s="297">
        <v>0</v>
      </c>
      <c r="L498" s="297">
        <v>0</v>
      </c>
      <c r="M498" s="297">
        <v>1</v>
      </c>
      <c r="N498" s="297">
        <v>2</v>
      </c>
      <c r="O498" s="297">
        <v>1</v>
      </c>
      <c r="P498" s="297">
        <v>1</v>
      </c>
      <c r="Q498" s="297">
        <v>1</v>
      </c>
      <c r="R498" s="297">
        <v>2</v>
      </c>
      <c r="S498" s="82">
        <f t="shared" si="109"/>
        <v>10</v>
      </c>
    </row>
    <row r="499" spans="2:19" ht="15" customHeight="1" x14ac:dyDescent="0.25">
      <c r="B499" s="849"/>
      <c r="C499" s="846"/>
      <c r="D499" s="819"/>
      <c r="E499" s="816"/>
      <c r="F499" s="506" t="s">
        <v>1</v>
      </c>
      <c r="G499" s="297">
        <v>316</v>
      </c>
      <c r="H499" s="297">
        <v>329</v>
      </c>
      <c r="I499" s="297">
        <v>243</v>
      </c>
      <c r="J499" s="297">
        <v>102</v>
      </c>
      <c r="K499" s="297">
        <v>174</v>
      </c>
      <c r="L499" s="297">
        <v>280</v>
      </c>
      <c r="M499" s="297">
        <v>387</v>
      </c>
      <c r="N499" s="297">
        <v>266</v>
      </c>
      <c r="O499" s="297">
        <v>336</v>
      </c>
      <c r="P499" s="297">
        <v>249</v>
      </c>
      <c r="Q499" s="297">
        <v>278</v>
      </c>
      <c r="R499" s="297">
        <v>276</v>
      </c>
      <c r="S499" s="97">
        <f t="shared" si="109"/>
        <v>3236</v>
      </c>
    </row>
    <row r="500" spans="2:19" ht="15" customHeight="1" x14ac:dyDescent="0.25">
      <c r="B500" s="849"/>
      <c r="C500" s="846"/>
      <c r="D500" s="819"/>
      <c r="E500" s="816"/>
      <c r="F500" s="507" t="s">
        <v>2</v>
      </c>
      <c r="G500" s="297">
        <v>41</v>
      </c>
      <c r="H500" s="297">
        <v>45</v>
      </c>
      <c r="I500" s="297">
        <v>21</v>
      </c>
      <c r="J500" s="297">
        <v>6</v>
      </c>
      <c r="K500" s="297">
        <v>29</v>
      </c>
      <c r="L500" s="297">
        <v>55</v>
      </c>
      <c r="M500" s="297">
        <v>30</v>
      </c>
      <c r="N500" s="297">
        <v>32</v>
      </c>
      <c r="O500" s="297">
        <v>50</v>
      </c>
      <c r="P500" s="297">
        <v>53</v>
      </c>
      <c r="Q500" s="297">
        <v>52</v>
      </c>
      <c r="R500" s="297">
        <v>53</v>
      </c>
      <c r="S500" s="83">
        <f t="shared" si="109"/>
        <v>467</v>
      </c>
    </row>
    <row r="501" spans="2:19" ht="15" customHeight="1" x14ac:dyDescent="0.25">
      <c r="B501" s="849"/>
      <c r="C501" s="846"/>
      <c r="D501" s="819"/>
      <c r="E501" s="816"/>
      <c r="F501" s="507" t="s">
        <v>3</v>
      </c>
      <c r="G501" s="297">
        <v>0</v>
      </c>
      <c r="H501" s="297">
        <v>3</v>
      </c>
      <c r="I501" s="297">
        <v>4</v>
      </c>
      <c r="J501" s="297">
        <v>0</v>
      </c>
      <c r="K501" s="297">
        <v>0</v>
      </c>
      <c r="L501" s="297">
        <v>0</v>
      </c>
      <c r="M501" s="297">
        <v>0</v>
      </c>
      <c r="N501" s="297">
        <v>0</v>
      </c>
      <c r="O501" s="297">
        <v>0</v>
      </c>
      <c r="P501" s="297">
        <v>0</v>
      </c>
      <c r="Q501" s="297">
        <v>0</v>
      </c>
      <c r="R501" s="297">
        <v>0</v>
      </c>
      <c r="S501" s="83">
        <f t="shared" si="109"/>
        <v>7</v>
      </c>
    </row>
    <row r="502" spans="2:19" ht="15" customHeight="1" thickBot="1" x14ac:dyDescent="0.3">
      <c r="B502" s="849"/>
      <c r="C502" s="846"/>
      <c r="D502" s="819"/>
      <c r="E502" s="816"/>
      <c r="F502" s="509" t="s">
        <v>24</v>
      </c>
      <c r="G502" s="151">
        <v>43</v>
      </c>
      <c r="H502" s="151">
        <v>25</v>
      </c>
      <c r="I502" s="151">
        <v>15</v>
      </c>
      <c r="J502" s="151">
        <v>11</v>
      </c>
      <c r="K502" s="151">
        <v>18</v>
      </c>
      <c r="L502" s="151">
        <v>33</v>
      </c>
      <c r="M502" s="151">
        <v>15</v>
      </c>
      <c r="N502" s="151">
        <v>14</v>
      </c>
      <c r="O502" s="151">
        <v>53</v>
      </c>
      <c r="P502" s="151">
        <v>32</v>
      </c>
      <c r="Q502" s="151">
        <v>29</v>
      </c>
      <c r="R502" s="151">
        <v>21</v>
      </c>
      <c r="S502" s="87">
        <f t="shared" si="109"/>
        <v>309</v>
      </c>
    </row>
    <row r="503" spans="2:19" ht="15" customHeight="1" thickBot="1" x14ac:dyDescent="0.3">
      <c r="B503" s="849"/>
      <c r="C503" s="846"/>
      <c r="D503" s="819"/>
      <c r="E503" s="817"/>
      <c r="F503" s="482" t="s">
        <v>10</v>
      </c>
      <c r="G503" s="342">
        <f>SUM(G498:G502)</f>
        <v>400</v>
      </c>
      <c r="H503" s="343">
        <f t="shared" ref="H503:S503" si="110">SUM(H498:H502)</f>
        <v>403</v>
      </c>
      <c r="I503" s="343">
        <f t="shared" si="110"/>
        <v>284</v>
      </c>
      <c r="J503" s="343">
        <f t="shared" si="110"/>
        <v>119</v>
      </c>
      <c r="K503" s="343">
        <f t="shared" si="110"/>
        <v>221</v>
      </c>
      <c r="L503" s="343">
        <f t="shared" si="110"/>
        <v>368</v>
      </c>
      <c r="M503" s="343">
        <f t="shared" si="110"/>
        <v>433</v>
      </c>
      <c r="N503" s="343">
        <f t="shared" si="110"/>
        <v>314</v>
      </c>
      <c r="O503" s="343">
        <f t="shared" si="110"/>
        <v>440</v>
      </c>
      <c r="P503" s="343">
        <f t="shared" si="110"/>
        <v>335</v>
      </c>
      <c r="Q503" s="343">
        <f t="shared" si="110"/>
        <v>360</v>
      </c>
      <c r="R503" s="347">
        <f t="shared" si="110"/>
        <v>352</v>
      </c>
      <c r="S503" s="30">
        <f t="shared" si="110"/>
        <v>4029</v>
      </c>
    </row>
    <row r="504" spans="2:19" ht="15" customHeight="1" x14ac:dyDescent="0.25">
      <c r="B504" s="849"/>
      <c r="C504" s="846"/>
      <c r="D504" s="819"/>
      <c r="E504" s="815" t="s">
        <v>135</v>
      </c>
      <c r="F504" s="479" t="s">
        <v>11</v>
      </c>
      <c r="G504" s="158">
        <v>2</v>
      </c>
      <c r="H504" s="146">
        <v>0</v>
      </c>
      <c r="I504" s="146">
        <v>0</v>
      </c>
      <c r="J504" s="146">
        <v>0</v>
      </c>
      <c r="K504" s="146">
        <v>0</v>
      </c>
      <c r="L504" s="146">
        <v>0</v>
      </c>
      <c r="M504" s="146">
        <v>0</v>
      </c>
      <c r="N504" s="146">
        <v>1</v>
      </c>
      <c r="O504" s="146">
        <v>4</v>
      </c>
      <c r="P504" s="146">
        <v>2</v>
      </c>
      <c r="Q504" s="146">
        <v>0</v>
      </c>
      <c r="R504" s="157">
        <v>0</v>
      </c>
      <c r="S504" s="82">
        <f t="shared" si="109"/>
        <v>9</v>
      </c>
    </row>
    <row r="505" spans="2:19" ht="15" customHeight="1" x14ac:dyDescent="0.25">
      <c r="B505" s="849"/>
      <c r="C505" s="846"/>
      <c r="D505" s="819"/>
      <c r="E505" s="816"/>
      <c r="F505" s="504" t="s">
        <v>1</v>
      </c>
      <c r="G505" s="156">
        <v>165</v>
      </c>
      <c r="H505" s="297">
        <v>149</v>
      </c>
      <c r="I505" s="297">
        <v>75</v>
      </c>
      <c r="J505" s="297">
        <v>4</v>
      </c>
      <c r="K505" s="297">
        <v>20</v>
      </c>
      <c r="L505" s="297">
        <v>19</v>
      </c>
      <c r="M505" s="297">
        <v>45</v>
      </c>
      <c r="N505" s="297">
        <v>18</v>
      </c>
      <c r="O505" s="297">
        <v>92</v>
      </c>
      <c r="P505" s="297">
        <v>113</v>
      </c>
      <c r="Q505" s="297">
        <v>128</v>
      </c>
      <c r="R505" s="154">
        <v>87</v>
      </c>
      <c r="S505" s="97">
        <f t="shared" si="109"/>
        <v>915</v>
      </c>
    </row>
    <row r="506" spans="2:19" ht="15" customHeight="1" x14ac:dyDescent="0.25">
      <c r="B506" s="849"/>
      <c r="C506" s="846"/>
      <c r="D506" s="819"/>
      <c r="E506" s="816"/>
      <c r="F506" s="481" t="s">
        <v>2</v>
      </c>
      <c r="G506" s="156">
        <v>1</v>
      </c>
      <c r="H506" s="297">
        <v>0</v>
      </c>
      <c r="I506" s="297">
        <v>0</v>
      </c>
      <c r="J506" s="297">
        <v>0</v>
      </c>
      <c r="K506" s="297">
        <v>0</v>
      </c>
      <c r="L506" s="297">
        <v>0</v>
      </c>
      <c r="M506" s="297">
        <v>0</v>
      </c>
      <c r="N506" s="297">
        <v>0</v>
      </c>
      <c r="O506" s="297">
        <v>0</v>
      </c>
      <c r="P506" s="297">
        <v>5</v>
      </c>
      <c r="Q506" s="297">
        <v>0</v>
      </c>
      <c r="R506" s="154">
        <v>0</v>
      </c>
      <c r="S506" s="83">
        <f t="shared" si="109"/>
        <v>6</v>
      </c>
    </row>
    <row r="507" spans="2:19" ht="15" customHeight="1" x14ac:dyDescent="0.25">
      <c r="B507" s="849"/>
      <c r="C507" s="846"/>
      <c r="D507" s="819"/>
      <c r="E507" s="816"/>
      <c r="F507" s="476" t="s">
        <v>24</v>
      </c>
      <c r="G507" s="252">
        <v>40</v>
      </c>
      <c r="H507" s="151">
        <v>34</v>
      </c>
      <c r="I507" s="151">
        <v>25</v>
      </c>
      <c r="J507" s="151">
        <v>0</v>
      </c>
      <c r="K507" s="151">
        <v>0</v>
      </c>
      <c r="L507" s="151">
        <v>3</v>
      </c>
      <c r="M507" s="151">
        <v>3</v>
      </c>
      <c r="N507" s="151">
        <v>0</v>
      </c>
      <c r="O507" s="151">
        <v>18</v>
      </c>
      <c r="P507" s="151">
        <v>22</v>
      </c>
      <c r="Q507" s="151">
        <v>24</v>
      </c>
      <c r="R507" s="251">
        <v>24</v>
      </c>
      <c r="S507" s="87">
        <f>SUM(G507:R507)</f>
        <v>193</v>
      </c>
    </row>
    <row r="508" spans="2:19" ht="15" customHeight="1" thickBot="1" x14ac:dyDescent="0.3">
      <c r="B508" s="849"/>
      <c r="C508" s="846"/>
      <c r="D508" s="819"/>
      <c r="E508" s="816"/>
      <c r="F508" s="476" t="s">
        <v>5</v>
      </c>
      <c r="G508" s="252">
        <v>0</v>
      </c>
      <c r="H508" s="151">
        <v>3</v>
      </c>
      <c r="I508" s="151">
        <v>0</v>
      </c>
      <c r="J508" s="151">
        <v>0</v>
      </c>
      <c r="K508" s="151">
        <v>0</v>
      </c>
      <c r="L508" s="151">
        <v>0</v>
      </c>
      <c r="M508" s="151">
        <v>0</v>
      </c>
      <c r="N508" s="151">
        <v>0</v>
      </c>
      <c r="O508" s="151">
        <v>0</v>
      </c>
      <c r="P508" s="151">
        <v>0</v>
      </c>
      <c r="Q508" s="151">
        <v>0</v>
      </c>
      <c r="R508" s="251">
        <v>0</v>
      </c>
      <c r="S508" s="87">
        <f t="shared" si="109"/>
        <v>3</v>
      </c>
    </row>
    <row r="509" spans="2:19" ht="15" customHeight="1" thickBot="1" x14ac:dyDescent="0.3">
      <c r="B509" s="849"/>
      <c r="C509" s="846"/>
      <c r="D509" s="819"/>
      <c r="E509" s="817"/>
      <c r="F509" s="482" t="s">
        <v>10</v>
      </c>
      <c r="G509" s="342">
        <f>SUM(G504:G508)</f>
        <v>208</v>
      </c>
      <c r="H509" s="346">
        <f t="shared" ref="H509:S509" si="111">SUM(H504:H508)</f>
        <v>186</v>
      </c>
      <c r="I509" s="346">
        <f t="shared" si="111"/>
        <v>100</v>
      </c>
      <c r="J509" s="346">
        <f t="shared" si="111"/>
        <v>4</v>
      </c>
      <c r="K509" s="346">
        <f t="shared" si="111"/>
        <v>20</v>
      </c>
      <c r="L509" s="346">
        <f t="shared" si="111"/>
        <v>22</v>
      </c>
      <c r="M509" s="346">
        <f t="shared" si="111"/>
        <v>48</v>
      </c>
      <c r="N509" s="346">
        <f t="shared" si="111"/>
        <v>19</v>
      </c>
      <c r="O509" s="346">
        <f t="shared" si="111"/>
        <v>114</v>
      </c>
      <c r="P509" s="346">
        <f t="shared" si="111"/>
        <v>142</v>
      </c>
      <c r="Q509" s="346">
        <f t="shared" si="111"/>
        <v>152</v>
      </c>
      <c r="R509" s="356">
        <f t="shared" si="111"/>
        <v>111</v>
      </c>
      <c r="S509" s="30">
        <f t="shared" si="111"/>
        <v>1126</v>
      </c>
    </row>
    <row r="510" spans="2:19" ht="15" customHeight="1" thickBot="1" x14ac:dyDescent="0.3">
      <c r="B510" s="850"/>
      <c r="C510" s="847"/>
      <c r="D510" s="820"/>
      <c r="E510" s="798" t="s">
        <v>43</v>
      </c>
      <c r="F510" s="799"/>
      <c r="G510" s="133">
        <f>SUM(G494:G508)-G503</f>
        <v>2582</v>
      </c>
      <c r="H510" s="101">
        <f t="shared" ref="H510:R510" si="112">SUM(H494:H508)-H503</f>
        <v>2557</v>
      </c>
      <c r="I510" s="101">
        <f t="shared" si="112"/>
        <v>1412</v>
      </c>
      <c r="J510" s="101">
        <f t="shared" si="112"/>
        <v>551</v>
      </c>
      <c r="K510" s="101">
        <f t="shared" si="112"/>
        <v>1684</v>
      </c>
      <c r="L510" s="101">
        <f t="shared" si="112"/>
        <v>2042</v>
      </c>
      <c r="M510" s="101">
        <f t="shared" si="112"/>
        <v>2243</v>
      </c>
      <c r="N510" s="101">
        <f t="shared" si="112"/>
        <v>1671</v>
      </c>
      <c r="O510" s="101">
        <f t="shared" si="112"/>
        <v>2541</v>
      </c>
      <c r="P510" s="101">
        <f t="shared" si="112"/>
        <v>2064</v>
      </c>
      <c r="Q510" s="101">
        <f t="shared" si="112"/>
        <v>2187</v>
      </c>
      <c r="R510" s="292">
        <f t="shared" si="112"/>
        <v>2110</v>
      </c>
      <c r="S510" s="30">
        <f t="shared" si="109"/>
        <v>23644</v>
      </c>
    </row>
    <row r="511" spans="2:19" ht="15" customHeight="1" thickBot="1" x14ac:dyDescent="0.3"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9" ht="15" customHeight="1" x14ac:dyDescent="0.25">
      <c r="B512" s="851" t="s">
        <v>34</v>
      </c>
      <c r="C512" s="845" t="s">
        <v>65</v>
      </c>
      <c r="D512" s="821" t="s">
        <v>206</v>
      </c>
      <c r="E512" s="813" t="s">
        <v>157</v>
      </c>
      <c r="F512" s="814"/>
      <c r="G512" s="267">
        <v>9097</v>
      </c>
      <c r="H512" s="16">
        <v>8418</v>
      </c>
      <c r="I512" s="16">
        <v>3712</v>
      </c>
      <c r="J512" s="16">
        <v>146</v>
      </c>
      <c r="K512" s="16">
        <v>349</v>
      </c>
      <c r="L512" s="16">
        <v>1664</v>
      </c>
      <c r="M512" s="16">
        <v>4605</v>
      </c>
      <c r="N512" s="16">
        <v>4240</v>
      </c>
      <c r="O512" s="16">
        <v>4628</v>
      </c>
      <c r="P512" s="16">
        <v>3163</v>
      </c>
      <c r="Q512" s="16">
        <v>3920</v>
      </c>
      <c r="R512" s="70">
        <v>4011</v>
      </c>
      <c r="S512" s="82">
        <f>SUM(G512:R512)</f>
        <v>47953</v>
      </c>
    </row>
    <row r="513" spans="2:21" ht="15" customHeight="1" x14ac:dyDescent="0.25">
      <c r="B513" s="852"/>
      <c r="C513" s="846"/>
      <c r="D513" s="899"/>
      <c r="E513" s="862" t="s">
        <v>159</v>
      </c>
      <c r="F513" s="863"/>
      <c r="G513" s="264">
        <v>410</v>
      </c>
      <c r="H513" s="299">
        <v>735</v>
      </c>
      <c r="I513" s="299">
        <v>330</v>
      </c>
      <c r="J513" s="299">
        <v>17</v>
      </c>
      <c r="K513" s="299">
        <v>59</v>
      </c>
      <c r="L513" s="299">
        <v>143</v>
      </c>
      <c r="M513" s="299">
        <v>230</v>
      </c>
      <c r="N513" s="299">
        <v>127</v>
      </c>
      <c r="O513" s="299">
        <v>620</v>
      </c>
      <c r="P513" s="299">
        <v>2036</v>
      </c>
      <c r="Q513" s="299">
        <v>383</v>
      </c>
      <c r="R513" s="49">
        <v>432</v>
      </c>
      <c r="S513" s="97">
        <f>SUM(G513:R513)</f>
        <v>5522</v>
      </c>
      <c r="U513" s="634">
        <f>S512/S527</f>
        <v>0.60537544816441957</v>
      </c>
    </row>
    <row r="514" spans="2:21" ht="15" customHeight="1" thickBot="1" x14ac:dyDescent="0.3">
      <c r="B514" s="852"/>
      <c r="C514" s="846"/>
      <c r="D514" s="822"/>
      <c r="E514" s="796" t="s">
        <v>158</v>
      </c>
      <c r="F514" s="797"/>
      <c r="G514" s="268">
        <v>1190</v>
      </c>
      <c r="H514" s="138">
        <v>1322</v>
      </c>
      <c r="I514" s="138">
        <v>520</v>
      </c>
      <c r="J514" s="138">
        <v>15</v>
      </c>
      <c r="K514" s="138">
        <v>68</v>
      </c>
      <c r="L514" s="138">
        <v>245</v>
      </c>
      <c r="M514" s="138">
        <v>508</v>
      </c>
      <c r="N514" s="138">
        <v>503</v>
      </c>
      <c r="O514" s="138">
        <v>538</v>
      </c>
      <c r="P514" s="138">
        <v>421</v>
      </c>
      <c r="Q514" s="138">
        <v>534</v>
      </c>
      <c r="R514" s="116">
        <v>508</v>
      </c>
      <c r="S514" s="87">
        <f t="shared" ref="S514:S524" si="113">SUM(G514:R514)</f>
        <v>6372</v>
      </c>
    </row>
    <row r="515" spans="2:21" ht="15" customHeight="1" thickBot="1" x14ac:dyDescent="0.3">
      <c r="B515" s="852"/>
      <c r="C515" s="846"/>
      <c r="D515" s="822"/>
      <c r="E515" s="800" t="s">
        <v>137</v>
      </c>
      <c r="F515" s="801"/>
      <c r="G515" s="150">
        <v>0</v>
      </c>
      <c r="H515" s="149">
        <v>0</v>
      </c>
      <c r="I515" s="149">
        <v>0</v>
      </c>
      <c r="J515" s="149">
        <v>0</v>
      </c>
      <c r="K515" s="149">
        <v>0</v>
      </c>
      <c r="L515" s="149">
        <v>0</v>
      </c>
      <c r="M515" s="149">
        <v>0</v>
      </c>
      <c r="N515" s="149">
        <v>0</v>
      </c>
      <c r="O515" s="149">
        <v>0</v>
      </c>
      <c r="P515" s="149">
        <v>2</v>
      </c>
      <c r="Q515" s="149">
        <v>4</v>
      </c>
      <c r="R515" s="147">
        <v>4</v>
      </c>
      <c r="S515" s="87">
        <f t="shared" si="113"/>
        <v>10</v>
      </c>
    </row>
    <row r="516" spans="2:21" ht="15" customHeight="1" thickBot="1" x14ac:dyDescent="0.3">
      <c r="B516" s="852"/>
      <c r="C516" s="846"/>
      <c r="D516" s="822"/>
      <c r="E516" s="800" t="s">
        <v>179</v>
      </c>
      <c r="F516" s="801"/>
      <c r="G516" s="150">
        <v>659</v>
      </c>
      <c r="H516" s="149">
        <v>741</v>
      </c>
      <c r="I516" s="149">
        <v>522</v>
      </c>
      <c r="J516" s="149">
        <v>36</v>
      </c>
      <c r="K516" s="149">
        <v>57</v>
      </c>
      <c r="L516" s="149">
        <v>136</v>
      </c>
      <c r="M516" s="149">
        <v>324</v>
      </c>
      <c r="N516" s="149">
        <v>311</v>
      </c>
      <c r="O516" s="149">
        <v>318</v>
      </c>
      <c r="P516" s="149">
        <v>351</v>
      </c>
      <c r="Q516" s="149">
        <v>354</v>
      </c>
      <c r="R516" s="147">
        <v>310</v>
      </c>
      <c r="S516" s="30">
        <f t="shared" si="113"/>
        <v>4119</v>
      </c>
    </row>
    <row r="517" spans="2:21" ht="15" customHeight="1" x14ac:dyDescent="0.25">
      <c r="B517" s="852"/>
      <c r="C517" s="846"/>
      <c r="D517" s="822"/>
      <c r="E517" s="815" t="s">
        <v>134</v>
      </c>
      <c r="F517" s="488" t="s">
        <v>11</v>
      </c>
      <c r="G517" s="298">
        <v>328</v>
      </c>
      <c r="H517" s="298">
        <v>377</v>
      </c>
      <c r="I517" s="298">
        <v>212</v>
      </c>
      <c r="J517" s="298">
        <v>0</v>
      </c>
      <c r="K517" s="298">
        <v>49</v>
      </c>
      <c r="L517" s="298">
        <v>36</v>
      </c>
      <c r="M517" s="298">
        <v>69</v>
      </c>
      <c r="N517" s="298">
        <v>56</v>
      </c>
      <c r="O517" s="298">
        <v>137</v>
      </c>
      <c r="P517" s="298">
        <v>196</v>
      </c>
      <c r="Q517" s="298">
        <v>207</v>
      </c>
      <c r="R517" s="298">
        <v>205</v>
      </c>
      <c r="S517" s="97">
        <f t="shared" si="113"/>
        <v>1872</v>
      </c>
    </row>
    <row r="518" spans="2:21" ht="15" customHeight="1" x14ac:dyDescent="0.25">
      <c r="B518" s="852"/>
      <c r="C518" s="846"/>
      <c r="D518" s="822"/>
      <c r="E518" s="816"/>
      <c r="F518" s="481" t="s">
        <v>1</v>
      </c>
      <c r="G518" s="298">
        <v>1853</v>
      </c>
      <c r="H518" s="298">
        <v>2045</v>
      </c>
      <c r="I518" s="298">
        <v>856</v>
      </c>
      <c r="J518" s="298">
        <v>38</v>
      </c>
      <c r="K518" s="298">
        <v>119</v>
      </c>
      <c r="L518" s="298">
        <v>365</v>
      </c>
      <c r="M518" s="298">
        <v>810</v>
      </c>
      <c r="N518" s="298">
        <v>535</v>
      </c>
      <c r="O518" s="298">
        <v>716</v>
      </c>
      <c r="P518" s="298">
        <v>556</v>
      </c>
      <c r="Q518" s="298">
        <v>548</v>
      </c>
      <c r="R518" s="298">
        <v>594</v>
      </c>
      <c r="S518" s="83">
        <f t="shared" si="113"/>
        <v>9035</v>
      </c>
    </row>
    <row r="519" spans="2:21" ht="15" customHeight="1" x14ac:dyDescent="0.25">
      <c r="B519" s="852"/>
      <c r="C519" s="846"/>
      <c r="D519" s="822"/>
      <c r="E519" s="816"/>
      <c r="F519" s="481" t="s">
        <v>2</v>
      </c>
      <c r="G519" s="298">
        <v>93</v>
      </c>
      <c r="H519" s="298">
        <v>73</v>
      </c>
      <c r="I519" s="298">
        <v>27</v>
      </c>
      <c r="J519" s="298">
        <v>45</v>
      </c>
      <c r="K519" s="298">
        <v>10</v>
      </c>
      <c r="L519" s="298">
        <v>44</v>
      </c>
      <c r="M519" s="298">
        <v>36</v>
      </c>
      <c r="N519" s="298">
        <v>40</v>
      </c>
      <c r="O519" s="298">
        <v>35</v>
      </c>
      <c r="P519" s="298">
        <v>39</v>
      </c>
      <c r="Q519" s="298">
        <v>25</v>
      </c>
      <c r="R519" s="298">
        <v>43</v>
      </c>
      <c r="S519" s="83">
        <f t="shared" si="113"/>
        <v>510</v>
      </c>
    </row>
    <row r="520" spans="2:21" ht="15" customHeight="1" thickBot="1" x14ac:dyDescent="0.3">
      <c r="B520" s="852"/>
      <c r="C520" s="846"/>
      <c r="D520" s="822"/>
      <c r="E520" s="816"/>
      <c r="F520" s="504" t="s">
        <v>3</v>
      </c>
      <c r="G520" s="151">
        <v>0</v>
      </c>
      <c r="H520" s="151">
        <v>0</v>
      </c>
      <c r="I520" s="151">
        <v>0</v>
      </c>
      <c r="J520" s="151">
        <v>0</v>
      </c>
      <c r="K520" s="151">
        <v>0</v>
      </c>
      <c r="L520" s="151">
        <v>0</v>
      </c>
      <c r="M520" s="151">
        <v>0</v>
      </c>
      <c r="N520" s="151">
        <v>0</v>
      </c>
      <c r="O520" s="151">
        <v>7</v>
      </c>
      <c r="P520" s="151">
        <v>0</v>
      </c>
      <c r="Q520" s="151">
        <v>0</v>
      </c>
      <c r="R520" s="151"/>
      <c r="S520" s="87">
        <f t="shared" si="113"/>
        <v>7</v>
      </c>
    </row>
    <row r="521" spans="2:21" ht="15" customHeight="1" thickBot="1" x14ac:dyDescent="0.3">
      <c r="B521" s="852"/>
      <c r="C521" s="846"/>
      <c r="D521" s="822"/>
      <c r="E521" s="817"/>
      <c r="F521" s="482" t="s">
        <v>10</v>
      </c>
      <c r="G521" s="342">
        <f>SUM(G517:G520)</f>
        <v>2274</v>
      </c>
      <c r="H521" s="343">
        <f t="shared" ref="H521:S521" si="114">SUM(H517:H520)</f>
        <v>2495</v>
      </c>
      <c r="I521" s="343">
        <f t="shared" si="114"/>
        <v>1095</v>
      </c>
      <c r="J521" s="343">
        <f t="shared" si="114"/>
        <v>83</v>
      </c>
      <c r="K521" s="343">
        <f t="shared" si="114"/>
        <v>178</v>
      </c>
      <c r="L521" s="343">
        <f t="shared" si="114"/>
        <v>445</v>
      </c>
      <c r="M521" s="343">
        <f t="shared" si="114"/>
        <v>915</v>
      </c>
      <c r="N521" s="343">
        <f t="shared" si="114"/>
        <v>631</v>
      </c>
      <c r="O521" s="343">
        <f t="shared" si="114"/>
        <v>895</v>
      </c>
      <c r="P521" s="343">
        <f t="shared" si="114"/>
        <v>791</v>
      </c>
      <c r="Q521" s="343">
        <f t="shared" si="114"/>
        <v>780</v>
      </c>
      <c r="R521" s="347">
        <f t="shared" si="114"/>
        <v>842</v>
      </c>
      <c r="S521" s="30">
        <f t="shared" si="114"/>
        <v>11424</v>
      </c>
    </row>
    <row r="522" spans="2:21" ht="15" customHeight="1" x14ac:dyDescent="0.25">
      <c r="B522" s="852"/>
      <c r="C522" s="846"/>
      <c r="D522" s="822"/>
      <c r="E522" s="815" t="s">
        <v>135</v>
      </c>
      <c r="F522" s="488" t="s">
        <v>11</v>
      </c>
      <c r="G522" s="158">
        <v>147</v>
      </c>
      <c r="H522" s="146">
        <v>176</v>
      </c>
      <c r="I522" s="146">
        <v>79</v>
      </c>
      <c r="J522" s="146">
        <v>0</v>
      </c>
      <c r="K522" s="146">
        <v>0</v>
      </c>
      <c r="L522" s="146">
        <v>1</v>
      </c>
      <c r="M522" s="146">
        <v>6</v>
      </c>
      <c r="N522" s="146">
        <v>3</v>
      </c>
      <c r="O522" s="146">
        <v>15</v>
      </c>
      <c r="P522" s="146">
        <v>22</v>
      </c>
      <c r="Q522" s="146">
        <v>22</v>
      </c>
      <c r="R522" s="157">
        <v>7</v>
      </c>
      <c r="S522" s="253">
        <f t="shared" si="113"/>
        <v>478</v>
      </c>
    </row>
    <row r="523" spans="2:21" ht="15" customHeight="1" x14ac:dyDescent="0.25">
      <c r="B523" s="852"/>
      <c r="C523" s="846"/>
      <c r="D523" s="822"/>
      <c r="E523" s="816"/>
      <c r="F523" s="481" t="s">
        <v>1</v>
      </c>
      <c r="G523" s="156">
        <v>664</v>
      </c>
      <c r="H523" s="298">
        <v>930</v>
      </c>
      <c r="I523" s="298">
        <v>432</v>
      </c>
      <c r="J523" s="298">
        <v>0</v>
      </c>
      <c r="K523" s="298">
        <v>10</v>
      </c>
      <c r="L523" s="298">
        <v>90</v>
      </c>
      <c r="M523" s="298">
        <v>167</v>
      </c>
      <c r="N523" s="298">
        <v>115</v>
      </c>
      <c r="O523" s="298">
        <v>213</v>
      </c>
      <c r="P523" s="298">
        <v>229</v>
      </c>
      <c r="Q523" s="298">
        <v>243</v>
      </c>
      <c r="R523" s="154">
        <v>210</v>
      </c>
      <c r="S523" s="83">
        <f t="shared" si="113"/>
        <v>3303</v>
      </c>
    </row>
    <row r="524" spans="2:21" ht="15" customHeight="1" x14ac:dyDescent="0.25">
      <c r="B524" s="852"/>
      <c r="C524" s="846"/>
      <c r="D524" s="822"/>
      <c r="E524" s="816"/>
      <c r="F524" s="476" t="s">
        <v>2</v>
      </c>
      <c r="G524" s="156">
        <v>3</v>
      </c>
      <c r="H524" s="298">
        <v>8</v>
      </c>
      <c r="I524" s="298">
        <v>1</v>
      </c>
      <c r="J524" s="298">
        <v>0</v>
      </c>
      <c r="K524" s="298">
        <v>0</v>
      </c>
      <c r="L524" s="298">
        <v>0</v>
      </c>
      <c r="M524" s="298">
        <v>1</v>
      </c>
      <c r="N524" s="298">
        <v>5</v>
      </c>
      <c r="O524" s="298">
        <v>0</v>
      </c>
      <c r="P524" s="298">
        <v>3</v>
      </c>
      <c r="Q524" s="298">
        <v>2</v>
      </c>
      <c r="R524" s="154">
        <v>2</v>
      </c>
      <c r="S524" s="87">
        <f t="shared" si="113"/>
        <v>25</v>
      </c>
    </row>
    <row r="525" spans="2:21" ht="15" customHeight="1" thickBot="1" x14ac:dyDescent="0.3">
      <c r="B525" s="852"/>
      <c r="C525" s="846"/>
      <c r="D525" s="823"/>
      <c r="E525" s="816"/>
      <c r="F525" s="489" t="s">
        <v>3</v>
      </c>
      <c r="G525" s="153">
        <v>0</v>
      </c>
      <c r="H525" s="145">
        <v>1</v>
      </c>
      <c r="I525" s="145">
        <v>0</v>
      </c>
      <c r="J525" s="145">
        <v>0</v>
      </c>
      <c r="K525" s="145">
        <v>0</v>
      </c>
      <c r="L525" s="145">
        <v>0</v>
      </c>
      <c r="M525" s="145">
        <v>0</v>
      </c>
      <c r="N525" s="145">
        <v>2</v>
      </c>
      <c r="O525" s="145">
        <v>1</v>
      </c>
      <c r="P525" s="145">
        <v>0</v>
      </c>
      <c r="Q525" s="145">
        <v>2</v>
      </c>
      <c r="R525" s="152"/>
      <c r="S525" s="84">
        <f>SUM(G525:R525)</f>
        <v>6</v>
      </c>
    </row>
    <row r="526" spans="2:21" ht="15" customHeight="1" thickBot="1" x14ac:dyDescent="0.3">
      <c r="B526" s="852"/>
      <c r="C526" s="846"/>
      <c r="D526" s="823"/>
      <c r="E526" s="817"/>
      <c r="F526" s="482" t="s">
        <v>10</v>
      </c>
      <c r="G526" s="342">
        <f>SUM(G522:G525)</f>
        <v>814</v>
      </c>
      <c r="H526" s="346">
        <f t="shared" ref="H526:S526" si="115">SUM(H522:H525)</f>
        <v>1115</v>
      </c>
      <c r="I526" s="346">
        <f t="shared" si="115"/>
        <v>512</v>
      </c>
      <c r="J526" s="346">
        <f t="shared" si="115"/>
        <v>0</v>
      </c>
      <c r="K526" s="346">
        <f t="shared" si="115"/>
        <v>10</v>
      </c>
      <c r="L526" s="346">
        <f t="shared" si="115"/>
        <v>91</v>
      </c>
      <c r="M526" s="346">
        <f t="shared" si="115"/>
        <v>174</v>
      </c>
      <c r="N526" s="346">
        <f t="shared" si="115"/>
        <v>125</v>
      </c>
      <c r="O526" s="346">
        <f t="shared" si="115"/>
        <v>229</v>
      </c>
      <c r="P526" s="346">
        <f t="shared" si="115"/>
        <v>254</v>
      </c>
      <c r="Q526" s="346">
        <f t="shared" si="115"/>
        <v>269</v>
      </c>
      <c r="R526" s="357">
        <f t="shared" si="115"/>
        <v>219</v>
      </c>
      <c r="S526" s="30">
        <f t="shared" si="115"/>
        <v>3812</v>
      </c>
    </row>
    <row r="527" spans="2:21" ht="15" customHeight="1" thickBot="1" x14ac:dyDescent="0.3">
      <c r="B527" s="852"/>
      <c r="C527" s="847"/>
      <c r="D527" s="824"/>
      <c r="E527" s="798" t="s">
        <v>43</v>
      </c>
      <c r="F527" s="855"/>
      <c r="G527" s="133">
        <f>SUM(G512:G525)-G521</f>
        <v>14444</v>
      </c>
      <c r="H527" s="101">
        <f t="shared" ref="H527:R527" si="116">SUM(H512:H525)-H521</f>
        <v>14826</v>
      </c>
      <c r="I527" s="101">
        <f t="shared" si="116"/>
        <v>6691</v>
      </c>
      <c r="J527" s="101">
        <f t="shared" si="116"/>
        <v>297</v>
      </c>
      <c r="K527" s="101">
        <f t="shared" si="116"/>
        <v>721</v>
      </c>
      <c r="L527" s="101">
        <f t="shared" si="116"/>
        <v>2724</v>
      </c>
      <c r="M527" s="101">
        <f t="shared" si="116"/>
        <v>6756</v>
      </c>
      <c r="N527" s="101">
        <f t="shared" si="116"/>
        <v>5937</v>
      </c>
      <c r="O527" s="101">
        <f t="shared" si="116"/>
        <v>7228</v>
      </c>
      <c r="P527" s="101">
        <f t="shared" si="116"/>
        <v>7018</v>
      </c>
      <c r="Q527" s="101">
        <f t="shared" si="116"/>
        <v>6244</v>
      </c>
      <c r="R527" s="288">
        <f t="shared" si="116"/>
        <v>6326</v>
      </c>
      <c r="S527" s="30">
        <f>SUM(G527:R527)</f>
        <v>79212</v>
      </c>
    </row>
    <row r="528" spans="2:21" ht="8.25" customHeight="1" thickBot="1" x14ac:dyDescent="0.3">
      <c r="B528" s="852"/>
      <c r="C528" s="294"/>
      <c r="D528" s="258"/>
      <c r="E528" s="258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79"/>
    </row>
    <row r="529" spans="2:21" ht="15" customHeight="1" x14ac:dyDescent="0.25">
      <c r="B529" s="852"/>
      <c r="C529" s="845" t="s">
        <v>66</v>
      </c>
      <c r="D529" s="858" t="s">
        <v>207</v>
      </c>
      <c r="E529" s="813" t="s">
        <v>157</v>
      </c>
      <c r="F529" s="814"/>
      <c r="G529" s="158">
        <v>0</v>
      </c>
      <c r="H529" s="146">
        <v>0</v>
      </c>
      <c r="I529" s="146">
        <v>0</v>
      </c>
      <c r="J529" s="146">
        <v>0</v>
      </c>
      <c r="K529" s="146">
        <v>0</v>
      </c>
      <c r="L529" s="146">
        <v>0</v>
      </c>
      <c r="M529" s="146">
        <v>4344</v>
      </c>
      <c r="N529" s="146">
        <v>4537</v>
      </c>
      <c r="O529" s="146">
        <v>733</v>
      </c>
      <c r="P529" s="146">
        <v>175</v>
      </c>
      <c r="Q529" s="146">
        <v>77</v>
      </c>
      <c r="R529" s="157">
        <v>123</v>
      </c>
      <c r="S529" s="82">
        <f>SUM(G529:R529)</f>
        <v>9989</v>
      </c>
    </row>
    <row r="530" spans="2:21" ht="15" customHeight="1" x14ac:dyDescent="0.25">
      <c r="B530" s="852"/>
      <c r="C530" s="846"/>
      <c r="D530" s="906"/>
      <c r="E530" s="862" t="s">
        <v>159</v>
      </c>
      <c r="F530" s="863"/>
      <c r="G530" s="156">
        <v>0</v>
      </c>
      <c r="H530" s="298">
        <v>0</v>
      </c>
      <c r="I530" s="298">
        <v>0</v>
      </c>
      <c r="J530" s="298">
        <v>0</v>
      </c>
      <c r="K530" s="298">
        <v>0</v>
      </c>
      <c r="L530" s="298">
        <v>0</v>
      </c>
      <c r="M530" s="298">
        <v>0</v>
      </c>
      <c r="N530" s="298">
        <v>0</v>
      </c>
      <c r="O530" s="298">
        <v>0</v>
      </c>
      <c r="P530" s="298">
        <v>0</v>
      </c>
      <c r="Q530" s="298">
        <v>0</v>
      </c>
      <c r="R530" s="154">
        <v>0</v>
      </c>
      <c r="S530" s="97">
        <f>SUM(G530:R530)</f>
        <v>0</v>
      </c>
      <c r="U530" s="634">
        <f>S529/S543</f>
        <v>0.77662882910900322</v>
      </c>
    </row>
    <row r="531" spans="2:21" ht="15" customHeight="1" thickBot="1" x14ac:dyDescent="0.3">
      <c r="B531" s="852"/>
      <c r="C531" s="846"/>
      <c r="D531" s="859"/>
      <c r="E531" s="796" t="s">
        <v>158</v>
      </c>
      <c r="F531" s="797"/>
      <c r="G531" s="153">
        <v>0</v>
      </c>
      <c r="H531" s="145">
        <v>0</v>
      </c>
      <c r="I531" s="145">
        <v>0</v>
      </c>
      <c r="J531" s="145">
        <v>0</v>
      </c>
      <c r="K531" s="145">
        <v>0</v>
      </c>
      <c r="L531" s="145">
        <v>0</v>
      </c>
      <c r="M531" s="145">
        <v>488</v>
      </c>
      <c r="N531" s="145">
        <v>527</v>
      </c>
      <c r="O531" s="145">
        <v>155</v>
      </c>
      <c r="P531" s="145">
        <v>62</v>
      </c>
      <c r="Q531" s="145">
        <v>37</v>
      </c>
      <c r="R531" s="152">
        <v>20</v>
      </c>
      <c r="S531" s="87">
        <f t="shared" ref="S531:S543" si="117">SUM(G531:R531)</f>
        <v>1289</v>
      </c>
    </row>
    <row r="532" spans="2:21" ht="15" customHeight="1" thickBot="1" x14ac:dyDescent="0.3">
      <c r="B532" s="852"/>
      <c r="C532" s="846"/>
      <c r="D532" s="859"/>
      <c r="E532" s="800" t="s">
        <v>137</v>
      </c>
      <c r="F532" s="801"/>
      <c r="G532" s="150">
        <v>0</v>
      </c>
      <c r="H532" s="149">
        <v>0</v>
      </c>
      <c r="I532" s="149">
        <v>0</v>
      </c>
      <c r="J532" s="149">
        <v>0</v>
      </c>
      <c r="K532" s="149">
        <v>0</v>
      </c>
      <c r="L532" s="149">
        <v>0</v>
      </c>
      <c r="M532" s="149">
        <v>0</v>
      </c>
      <c r="N532" s="149">
        <v>0</v>
      </c>
      <c r="O532" s="149">
        <v>0</v>
      </c>
      <c r="P532" s="149">
        <v>2</v>
      </c>
      <c r="Q532" s="149">
        <v>4</v>
      </c>
      <c r="R532" s="147">
        <v>4</v>
      </c>
      <c r="S532" s="87">
        <f t="shared" si="117"/>
        <v>10</v>
      </c>
    </row>
    <row r="533" spans="2:21" ht="15" customHeight="1" thickBot="1" x14ac:dyDescent="0.3">
      <c r="B533" s="852"/>
      <c r="C533" s="846"/>
      <c r="D533" s="859"/>
      <c r="E533" s="800" t="s">
        <v>179</v>
      </c>
      <c r="F533" s="801"/>
      <c r="G533" s="150">
        <v>0</v>
      </c>
      <c r="H533" s="149">
        <v>0</v>
      </c>
      <c r="I533" s="149">
        <v>0</v>
      </c>
      <c r="J533" s="149">
        <v>0</v>
      </c>
      <c r="K533" s="149">
        <v>0</v>
      </c>
      <c r="L533" s="149">
        <v>0</v>
      </c>
      <c r="M533" s="149">
        <v>262</v>
      </c>
      <c r="N533" s="149">
        <v>231</v>
      </c>
      <c r="O533" s="149">
        <v>50</v>
      </c>
      <c r="P533" s="149">
        <v>0</v>
      </c>
      <c r="Q533" s="149">
        <v>0</v>
      </c>
      <c r="R533" s="147">
        <v>0</v>
      </c>
      <c r="S533" s="30">
        <f t="shared" si="117"/>
        <v>543</v>
      </c>
    </row>
    <row r="534" spans="2:21" ht="15" customHeight="1" x14ac:dyDescent="0.25">
      <c r="B534" s="852"/>
      <c r="C534" s="846"/>
      <c r="D534" s="859"/>
      <c r="E534" s="815" t="s">
        <v>134</v>
      </c>
      <c r="F534" s="488" t="s">
        <v>11</v>
      </c>
      <c r="G534" s="158">
        <v>0</v>
      </c>
      <c r="H534" s="146">
        <v>0</v>
      </c>
      <c r="I534" s="146">
        <v>0</v>
      </c>
      <c r="J534" s="146">
        <v>0</v>
      </c>
      <c r="K534" s="146">
        <v>0</v>
      </c>
      <c r="L534" s="146">
        <v>0</v>
      </c>
      <c r="M534" s="146">
        <v>103</v>
      </c>
      <c r="N534" s="146">
        <v>35</v>
      </c>
      <c r="O534" s="146">
        <v>9</v>
      </c>
      <c r="P534" s="146">
        <v>0</v>
      </c>
      <c r="Q534" s="146">
        <v>0</v>
      </c>
      <c r="R534" s="157">
        <v>1</v>
      </c>
      <c r="S534" s="97">
        <f t="shared" si="117"/>
        <v>148</v>
      </c>
    </row>
    <row r="535" spans="2:21" ht="15" customHeight="1" x14ac:dyDescent="0.25">
      <c r="B535" s="852"/>
      <c r="C535" s="846"/>
      <c r="D535" s="859"/>
      <c r="E535" s="816"/>
      <c r="F535" s="481" t="s">
        <v>1</v>
      </c>
      <c r="G535" s="156">
        <v>0</v>
      </c>
      <c r="H535" s="298">
        <v>0</v>
      </c>
      <c r="I535" s="298">
        <v>0</v>
      </c>
      <c r="J535" s="298">
        <v>0</v>
      </c>
      <c r="K535" s="298">
        <v>0</v>
      </c>
      <c r="L535" s="298">
        <v>0</v>
      </c>
      <c r="M535" s="298">
        <v>390</v>
      </c>
      <c r="N535" s="298">
        <v>285</v>
      </c>
      <c r="O535" s="298">
        <v>51</v>
      </c>
      <c r="P535" s="298">
        <v>0</v>
      </c>
      <c r="Q535" s="298">
        <v>0</v>
      </c>
      <c r="R535" s="154">
        <v>0</v>
      </c>
      <c r="S535" s="83">
        <f t="shared" si="117"/>
        <v>726</v>
      </c>
    </row>
    <row r="536" spans="2:21" ht="15" customHeight="1" x14ac:dyDescent="0.25">
      <c r="B536" s="852"/>
      <c r="C536" s="846"/>
      <c r="D536" s="859"/>
      <c r="E536" s="816"/>
      <c r="F536" s="481" t="s">
        <v>2</v>
      </c>
      <c r="G536" s="156">
        <v>0</v>
      </c>
      <c r="H536" s="298">
        <v>0</v>
      </c>
      <c r="I536" s="298">
        <v>0</v>
      </c>
      <c r="J536" s="298">
        <v>0</v>
      </c>
      <c r="K536" s="298">
        <v>0</v>
      </c>
      <c r="L536" s="298">
        <v>0</v>
      </c>
      <c r="M536" s="298">
        <v>28</v>
      </c>
      <c r="N536" s="298">
        <v>42</v>
      </c>
      <c r="O536" s="298">
        <v>4</v>
      </c>
      <c r="P536" s="298">
        <v>0</v>
      </c>
      <c r="Q536" s="298">
        <v>0</v>
      </c>
      <c r="R536" s="154">
        <v>0</v>
      </c>
      <c r="S536" s="83">
        <f t="shared" si="117"/>
        <v>74</v>
      </c>
    </row>
    <row r="537" spans="2:21" ht="15" customHeight="1" thickBot="1" x14ac:dyDescent="0.3">
      <c r="B537" s="852"/>
      <c r="C537" s="846"/>
      <c r="D537" s="859"/>
      <c r="E537" s="816"/>
      <c r="F537" s="504" t="s">
        <v>3</v>
      </c>
      <c r="G537" s="252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1</v>
      </c>
      <c r="N537" s="151">
        <v>0</v>
      </c>
      <c r="O537" s="151">
        <v>0</v>
      </c>
      <c r="P537" s="151">
        <v>0</v>
      </c>
      <c r="Q537" s="151">
        <v>0</v>
      </c>
      <c r="R537" s="251">
        <v>0</v>
      </c>
      <c r="S537" s="87">
        <f t="shared" si="117"/>
        <v>1</v>
      </c>
    </row>
    <row r="538" spans="2:21" ht="15" customHeight="1" thickBot="1" x14ac:dyDescent="0.3">
      <c r="B538" s="852"/>
      <c r="C538" s="846"/>
      <c r="D538" s="859"/>
      <c r="E538" s="817"/>
      <c r="F538" s="482" t="s">
        <v>10</v>
      </c>
      <c r="G538" s="342">
        <f>SUM(G534:G537)</f>
        <v>0</v>
      </c>
      <c r="H538" s="343">
        <f t="shared" ref="H538:S538" si="118">SUM(H534:H537)</f>
        <v>0</v>
      </c>
      <c r="I538" s="343">
        <f t="shared" si="118"/>
        <v>0</v>
      </c>
      <c r="J538" s="343">
        <f t="shared" si="118"/>
        <v>0</v>
      </c>
      <c r="K538" s="343">
        <f t="shared" si="118"/>
        <v>0</v>
      </c>
      <c r="L538" s="343">
        <f t="shared" si="118"/>
        <v>0</v>
      </c>
      <c r="M538" s="343">
        <f t="shared" si="118"/>
        <v>522</v>
      </c>
      <c r="N538" s="343">
        <f t="shared" si="118"/>
        <v>362</v>
      </c>
      <c r="O538" s="343">
        <f t="shared" si="118"/>
        <v>64</v>
      </c>
      <c r="P538" s="343">
        <f t="shared" si="118"/>
        <v>0</v>
      </c>
      <c r="Q538" s="343">
        <f t="shared" si="118"/>
        <v>0</v>
      </c>
      <c r="R538" s="344">
        <f t="shared" si="118"/>
        <v>1</v>
      </c>
      <c r="S538" s="30">
        <f t="shared" si="118"/>
        <v>949</v>
      </c>
    </row>
    <row r="539" spans="2:21" ht="15.75" customHeight="1" x14ac:dyDescent="0.25">
      <c r="B539" s="852"/>
      <c r="C539" s="846"/>
      <c r="D539" s="859"/>
      <c r="E539" s="815" t="s">
        <v>135</v>
      </c>
      <c r="F539" s="480" t="s">
        <v>11</v>
      </c>
      <c r="G539" s="296">
        <v>0</v>
      </c>
      <c r="H539" s="155">
        <v>0</v>
      </c>
      <c r="I539" s="155">
        <v>0</v>
      </c>
      <c r="J539" s="155">
        <v>0</v>
      </c>
      <c r="K539" s="155">
        <v>0</v>
      </c>
      <c r="L539" s="155">
        <v>0</v>
      </c>
      <c r="M539" s="155">
        <v>11</v>
      </c>
      <c r="N539" s="155">
        <v>22</v>
      </c>
      <c r="O539" s="155">
        <v>0</v>
      </c>
      <c r="P539" s="155">
        <v>0</v>
      </c>
      <c r="Q539" s="155">
        <v>0</v>
      </c>
      <c r="R539" s="293">
        <v>0</v>
      </c>
      <c r="S539" s="92">
        <f t="shared" si="117"/>
        <v>33</v>
      </c>
    </row>
    <row r="540" spans="2:21" ht="17.25" customHeight="1" x14ac:dyDescent="0.25">
      <c r="B540" s="852"/>
      <c r="C540" s="846"/>
      <c r="D540" s="859"/>
      <c r="E540" s="816"/>
      <c r="F540" s="476" t="s">
        <v>1</v>
      </c>
      <c r="G540" s="156">
        <v>0</v>
      </c>
      <c r="H540" s="298">
        <v>0</v>
      </c>
      <c r="I540" s="298">
        <v>0</v>
      </c>
      <c r="J540" s="298">
        <v>0</v>
      </c>
      <c r="K540" s="298">
        <v>0</v>
      </c>
      <c r="L540" s="298">
        <v>0</v>
      </c>
      <c r="M540" s="298">
        <v>3</v>
      </c>
      <c r="N540" s="298">
        <v>38</v>
      </c>
      <c r="O540" s="298">
        <v>3</v>
      </c>
      <c r="P540" s="298">
        <v>0</v>
      </c>
      <c r="Q540" s="298">
        <v>0</v>
      </c>
      <c r="R540" s="154">
        <v>0</v>
      </c>
      <c r="S540" s="87">
        <f t="shared" si="117"/>
        <v>44</v>
      </c>
    </row>
    <row r="541" spans="2:21" ht="17.25" customHeight="1" thickBot="1" x14ac:dyDescent="0.3">
      <c r="B541" s="852"/>
      <c r="C541" s="846"/>
      <c r="D541" s="860"/>
      <c r="E541" s="816"/>
      <c r="F541" s="489" t="s">
        <v>2</v>
      </c>
      <c r="G541" s="153">
        <v>0</v>
      </c>
      <c r="H541" s="145">
        <v>0</v>
      </c>
      <c r="I541" s="145">
        <v>0</v>
      </c>
      <c r="J541" s="145">
        <v>0</v>
      </c>
      <c r="K541" s="145">
        <v>0</v>
      </c>
      <c r="L541" s="145">
        <v>0</v>
      </c>
      <c r="M541" s="145">
        <v>5</v>
      </c>
      <c r="N541" s="145">
        <v>0</v>
      </c>
      <c r="O541" s="145">
        <v>0</v>
      </c>
      <c r="P541" s="145">
        <v>0</v>
      </c>
      <c r="Q541" s="145">
        <v>0</v>
      </c>
      <c r="R541" s="152">
        <v>0</v>
      </c>
      <c r="S541" s="84">
        <f t="shared" si="117"/>
        <v>5</v>
      </c>
    </row>
    <row r="542" spans="2:21" ht="17.25" customHeight="1" thickBot="1" x14ac:dyDescent="0.3">
      <c r="B542" s="852"/>
      <c r="C542" s="846"/>
      <c r="D542" s="860"/>
      <c r="E542" s="817"/>
      <c r="F542" s="482" t="s">
        <v>10</v>
      </c>
      <c r="G542" s="342">
        <f>SUM(G539:G541)</f>
        <v>0</v>
      </c>
      <c r="H542" s="346">
        <f t="shared" ref="H542:S542" si="119">SUM(H539:H541)</f>
        <v>0</v>
      </c>
      <c r="I542" s="346">
        <f t="shared" si="119"/>
        <v>0</v>
      </c>
      <c r="J542" s="346">
        <f t="shared" si="119"/>
        <v>0</v>
      </c>
      <c r="K542" s="346">
        <f t="shared" si="119"/>
        <v>0</v>
      </c>
      <c r="L542" s="346">
        <f t="shared" si="119"/>
        <v>0</v>
      </c>
      <c r="M542" s="346">
        <f t="shared" si="119"/>
        <v>19</v>
      </c>
      <c r="N542" s="346">
        <f t="shared" si="119"/>
        <v>60</v>
      </c>
      <c r="O542" s="346">
        <f t="shared" si="119"/>
        <v>3</v>
      </c>
      <c r="P542" s="346">
        <f t="shared" si="119"/>
        <v>0</v>
      </c>
      <c r="Q542" s="346">
        <f t="shared" si="119"/>
        <v>0</v>
      </c>
      <c r="R542" s="357">
        <f t="shared" si="119"/>
        <v>0</v>
      </c>
      <c r="S542" s="30">
        <f t="shared" si="119"/>
        <v>82</v>
      </c>
    </row>
    <row r="543" spans="2:21" ht="15" customHeight="1" thickBot="1" x14ac:dyDescent="0.3">
      <c r="B543" s="853"/>
      <c r="C543" s="847"/>
      <c r="D543" s="861"/>
      <c r="E543" s="798" t="s">
        <v>43</v>
      </c>
      <c r="F543" s="855"/>
      <c r="G543" s="133">
        <f>SUM(G529:G541)-G538</f>
        <v>0</v>
      </c>
      <c r="H543" s="101">
        <f t="shared" ref="H543:R543" si="120">SUM(H529:H541)-H538</f>
        <v>0</v>
      </c>
      <c r="I543" s="101">
        <f t="shared" si="120"/>
        <v>0</v>
      </c>
      <c r="J543" s="101">
        <f t="shared" si="120"/>
        <v>0</v>
      </c>
      <c r="K543" s="101">
        <f t="shared" si="120"/>
        <v>0</v>
      </c>
      <c r="L543" s="101">
        <f t="shared" si="120"/>
        <v>0</v>
      </c>
      <c r="M543" s="101">
        <f t="shared" si="120"/>
        <v>5635</v>
      </c>
      <c r="N543" s="101">
        <f t="shared" si="120"/>
        <v>5717</v>
      </c>
      <c r="O543" s="101">
        <f t="shared" si="120"/>
        <v>1005</v>
      </c>
      <c r="P543" s="101">
        <f t="shared" si="120"/>
        <v>239</v>
      </c>
      <c r="Q543" s="101">
        <f t="shared" si="120"/>
        <v>118</v>
      </c>
      <c r="R543" s="288">
        <f t="shared" si="120"/>
        <v>148</v>
      </c>
      <c r="S543" s="30">
        <f t="shared" si="117"/>
        <v>12862</v>
      </c>
    </row>
    <row r="544" spans="2:21" ht="15" customHeight="1" thickBot="1" x14ac:dyDescent="0.3"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1:21" ht="17.25" customHeight="1" x14ac:dyDescent="0.25">
      <c r="A545" s="279"/>
      <c r="B545" s="848" t="s">
        <v>23</v>
      </c>
      <c r="C545" s="845" t="s">
        <v>71</v>
      </c>
      <c r="D545" s="858" t="s">
        <v>130</v>
      </c>
      <c r="E545" s="813" t="s">
        <v>157</v>
      </c>
      <c r="F545" s="814"/>
      <c r="G545" s="267">
        <v>608</v>
      </c>
      <c r="H545" s="16">
        <v>615</v>
      </c>
      <c r="I545" s="16">
        <v>387</v>
      </c>
      <c r="J545" s="16">
        <v>51</v>
      </c>
      <c r="K545" s="16">
        <v>120</v>
      </c>
      <c r="L545" s="16">
        <v>318</v>
      </c>
      <c r="M545" s="16">
        <v>558</v>
      </c>
      <c r="N545" s="16">
        <v>428</v>
      </c>
      <c r="O545" s="16">
        <v>493</v>
      </c>
      <c r="P545" s="16">
        <v>456</v>
      </c>
      <c r="Q545" s="16">
        <v>471</v>
      </c>
      <c r="R545" s="70">
        <v>302</v>
      </c>
      <c r="S545" s="82">
        <f>SUM(G545:R545)</f>
        <v>4807</v>
      </c>
    </row>
    <row r="546" spans="1:21" ht="16.5" customHeight="1" thickBot="1" x14ac:dyDescent="0.3">
      <c r="A546" s="279"/>
      <c r="B546" s="849"/>
      <c r="C546" s="846"/>
      <c r="D546" s="859"/>
      <c r="E546" s="832" t="s">
        <v>158</v>
      </c>
      <c r="F546" s="833"/>
      <c r="G546" s="268">
        <v>244</v>
      </c>
      <c r="H546" s="138">
        <v>235</v>
      </c>
      <c r="I546" s="138">
        <v>128</v>
      </c>
      <c r="J546" s="138">
        <v>16</v>
      </c>
      <c r="K546" s="138">
        <v>17</v>
      </c>
      <c r="L546" s="138">
        <v>47</v>
      </c>
      <c r="M546" s="138">
        <v>53</v>
      </c>
      <c r="N546" s="138">
        <v>61</v>
      </c>
      <c r="O546" s="138">
        <v>68</v>
      </c>
      <c r="P546" s="138">
        <v>66</v>
      </c>
      <c r="Q546" s="138">
        <v>87</v>
      </c>
      <c r="R546" s="116">
        <v>43</v>
      </c>
      <c r="S546" s="87">
        <f t="shared" ref="S546:S554" si="121">SUM(G546:R546)</f>
        <v>1065</v>
      </c>
    </row>
    <row r="547" spans="1:21" ht="15" customHeight="1" x14ac:dyDescent="0.25">
      <c r="A547" s="279"/>
      <c r="B547" s="849"/>
      <c r="C547" s="846"/>
      <c r="D547" s="859"/>
      <c r="E547" s="815" t="s">
        <v>134</v>
      </c>
      <c r="F547" s="488" t="s">
        <v>2</v>
      </c>
      <c r="G547" s="16">
        <v>7</v>
      </c>
      <c r="H547" s="16">
        <v>31</v>
      </c>
      <c r="I547" s="16">
        <v>22</v>
      </c>
      <c r="J547" s="16">
        <v>6</v>
      </c>
      <c r="K547" s="16">
        <v>8</v>
      </c>
      <c r="L547" s="16">
        <v>11</v>
      </c>
      <c r="M547" s="16">
        <v>26</v>
      </c>
      <c r="N547" s="16">
        <v>12</v>
      </c>
      <c r="O547" s="16">
        <v>14</v>
      </c>
      <c r="P547" s="16">
        <v>26</v>
      </c>
      <c r="Q547" s="16">
        <v>18</v>
      </c>
      <c r="R547" s="16">
        <v>21</v>
      </c>
      <c r="S547" s="82">
        <f t="shared" si="121"/>
        <v>202</v>
      </c>
      <c r="U547" s="638">
        <f>S545/S554</f>
        <v>0.7509764099359475</v>
      </c>
    </row>
    <row r="548" spans="1:21" ht="15" customHeight="1" x14ac:dyDescent="0.25">
      <c r="A548" s="279"/>
      <c r="B548" s="849"/>
      <c r="C548" s="846"/>
      <c r="D548" s="859"/>
      <c r="E548" s="816"/>
      <c r="F548" s="481" t="s">
        <v>5</v>
      </c>
      <c r="G548" s="301">
        <v>2</v>
      </c>
      <c r="H548" s="301">
        <v>0</v>
      </c>
      <c r="I548" s="301">
        <v>0</v>
      </c>
      <c r="J548" s="301">
        <v>0</v>
      </c>
      <c r="K548" s="301">
        <v>0</v>
      </c>
      <c r="L548" s="301">
        <v>0</v>
      </c>
      <c r="M548" s="301">
        <v>0</v>
      </c>
      <c r="N548" s="301">
        <v>0</v>
      </c>
      <c r="O548" s="301">
        <v>0</v>
      </c>
      <c r="P548" s="301">
        <v>0</v>
      </c>
      <c r="Q548" s="301">
        <v>0</v>
      </c>
      <c r="R548" s="301">
        <v>0</v>
      </c>
      <c r="S548" s="83">
        <f t="shared" si="121"/>
        <v>2</v>
      </c>
    </row>
    <row r="549" spans="1:21" ht="15" customHeight="1" thickBot="1" x14ac:dyDescent="0.3">
      <c r="A549" s="279"/>
      <c r="B549" s="849"/>
      <c r="C549" s="846"/>
      <c r="D549" s="859"/>
      <c r="E549" s="816"/>
      <c r="F549" s="489" t="s">
        <v>7</v>
      </c>
      <c r="G549" s="138">
        <v>27</v>
      </c>
      <c r="H549" s="138">
        <v>39</v>
      </c>
      <c r="I549" s="138">
        <v>25</v>
      </c>
      <c r="J549" s="138">
        <v>5</v>
      </c>
      <c r="K549" s="138">
        <v>5</v>
      </c>
      <c r="L549" s="138">
        <v>7</v>
      </c>
      <c r="M549" s="138">
        <v>20</v>
      </c>
      <c r="N549" s="138">
        <v>0</v>
      </c>
      <c r="O549" s="138">
        <v>3</v>
      </c>
      <c r="P549" s="138">
        <v>0</v>
      </c>
      <c r="Q549" s="138">
        <v>11</v>
      </c>
      <c r="R549" s="138">
        <v>0</v>
      </c>
      <c r="S549" s="84">
        <f t="shared" si="121"/>
        <v>142</v>
      </c>
    </row>
    <row r="550" spans="1:21" ht="15.75" customHeight="1" thickBot="1" x14ac:dyDescent="0.3">
      <c r="A550" s="279"/>
      <c r="B550" s="849"/>
      <c r="C550" s="846"/>
      <c r="D550" s="859"/>
      <c r="E550" s="817"/>
      <c r="F550" s="482" t="s">
        <v>10</v>
      </c>
      <c r="G550" s="337">
        <f>SUM(G547:G549)</f>
        <v>36</v>
      </c>
      <c r="H550" s="337">
        <f t="shared" ref="H550:S550" si="122">SUM(H547:H549)</f>
        <v>70</v>
      </c>
      <c r="I550" s="337">
        <f t="shared" si="122"/>
        <v>47</v>
      </c>
      <c r="J550" s="337">
        <f t="shared" si="122"/>
        <v>11</v>
      </c>
      <c r="K550" s="337">
        <f t="shared" si="122"/>
        <v>13</v>
      </c>
      <c r="L550" s="337">
        <f t="shared" si="122"/>
        <v>18</v>
      </c>
      <c r="M550" s="337">
        <f t="shared" si="122"/>
        <v>46</v>
      </c>
      <c r="N550" s="337">
        <f t="shared" si="122"/>
        <v>12</v>
      </c>
      <c r="O550" s="337">
        <f t="shared" si="122"/>
        <v>17</v>
      </c>
      <c r="P550" s="337">
        <f t="shared" si="122"/>
        <v>26</v>
      </c>
      <c r="Q550" s="337">
        <f t="shared" si="122"/>
        <v>29</v>
      </c>
      <c r="R550" s="337">
        <f t="shared" si="122"/>
        <v>21</v>
      </c>
      <c r="S550" s="30">
        <f t="shared" si="122"/>
        <v>346</v>
      </c>
    </row>
    <row r="551" spans="1:21" ht="17.100000000000001" customHeight="1" x14ac:dyDescent="0.25">
      <c r="A551" s="279"/>
      <c r="B551" s="849"/>
      <c r="C551" s="846"/>
      <c r="D551" s="859"/>
      <c r="E551" s="815" t="s">
        <v>135</v>
      </c>
      <c r="F551" s="480" t="s">
        <v>2</v>
      </c>
      <c r="G551" s="15">
        <v>39</v>
      </c>
      <c r="H551" s="15">
        <v>39</v>
      </c>
      <c r="I551" s="15">
        <v>12</v>
      </c>
      <c r="J551" s="15">
        <v>6</v>
      </c>
      <c r="K551" s="15">
        <v>5</v>
      </c>
      <c r="L551" s="15">
        <v>8</v>
      </c>
      <c r="M551" s="15">
        <v>18</v>
      </c>
      <c r="N551" s="15">
        <v>2</v>
      </c>
      <c r="O551" s="15">
        <v>9</v>
      </c>
      <c r="P551" s="15">
        <v>13</v>
      </c>
      <c r="Q551" s="15">
        <v>24</v>
      </c>
      <c r="R551" s="15">
        <v>8</v>
      </c>
      <c r="S551" s="92">
        <f t="shared" si="121"/>
        <v>183</v>
      </c>
    </row>
    <row r="552" spans="1:21" ht="17.100000000000001" customHeight="1" thickBot="1" x14ac:dyDescent="0.3">
      <c r="A552" s="279"/>
      <c r="B552" s="849"/>
      <c r="C552" s="846"/>
      <c r="D552" s="859"/>
      <c r="E552" s="816"/>
      <c r="F552" s="476" t="s">
        <v>7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87">
        <f t="shared" si="121"/>
        <v>0</v>
      </c>
    </row>
    <row r="553" spans="1:21" ht="17.100000000000001" customHeight="1" thickBot="1" x14ac:dyDescent="0.3">
      <c r="A553" s="279"/>
      <c r="B553" s="849"/>
      <c r="C553" s="846"/>
      <c r="D553" s="860"/>
      <c r="E553" s="817"/>
      <c r="F553" s="482" t="s">
        <v>10</v>
      </c>
      <c r="G553" s="336">
        <f>SUM(G551:G552)</f>
        <v>39</v>
      </c>
      <c r="H553" s="341">
        <f t="shared" ref="H553:S553" si="123">SUM(H551:H552)</f>
        <v>39</v>
      </c>
      <c r="I553" s="341">
        <f t="shared" si="123"/>
        <v>12</v>
      </c>
      <c r="J553" s="341">
        <f t="shared" si="123"/>
        <v>6</v>
      </c>
      <c r="K553" s="341">
        <f t="shared" si="123"/>
        <v>5</v>
      </c>
      <c r="L553" s="341">
        <f t="shared" si="123"/>
        <v>8</v>
      </c>
      <c r="M553" s="341">
        <f t="shared" si="123"/>
        <v>18</v>
      </c>
      <c r="N553" s="341">
        <f t="shared" si="123"/>
        <v>2</v>
      </c>
      <c r="O553" s="341">
        <f t="shared" si="123"/>
        <v>9</v>
      </c>
      <c r="P553" s="341">
        <f t="shared" si="123"/>
        <v>13</v>
      </c>
      <c r="Q553" s="341">
        <f t="shared" si="123"/>
        <v>24</v>
      </c>
      <c r="R553" s="360">
        <f t="shared" si="123"/>
        <v>8</v>
      </c>
      <c r="S553" s="30">
        <f t="shared" si="123"/>
        <v>183</v>
      </c>
    </row>
    <row r="554" spans="1:21" ht="21" customHeight="1" thickBot="1" x14ac:dyDescent="0.3">
      <c r="A554" s="279"/>
      <c r="B554" s="849"/>
      <c r="C554" s="846"/>
      <c r="D554" s="861"/>
      <c r="E554" s="798" t="s">
        <v>43</v>
      </c>
      <c r="F554" s="799"/>
      <c r="G554" s="133">
        <f>SUM(G545:G552)-G550</f>
        <v>927</v>
      </c>
      <c r="H554" s="101">
        <f t="shared" ref="H554:R554" si="124">SUM(H545:H552)-H550</f>
        <v>959</v>
      </c>
      <c r="I554" s="101">
        <f t="shared" si="124"/>
        <v>574</v>
      </c>
      <c r="J554" s="101">
        <f t="shared" si="124"/>
        <v>84</v>
      </c>
      <c r="K554" s="101">
        <f t="shared" si="124"/>
        <v>155</v>
      </c>
      <c r="L554" s="101">
        <f t="shared" si="124"/>
        <v>391</v>
      </c>
      <c r="M554" s="101">
        <f t="shared" si="124"/>
        <v>675</v>
      </c>
      <c r="N554" s="101">
        <f t="shared" si="124"/>
        <v>503</v>
      </c>
      <c r="O554" s="101">
        <f t="shared" si="124"/>
        <v>587</v>
      </c>
      <c r="P554" s="101">
        <f t="shared" si="124"/>
        <v>561</v>
      </c>
      <c r="Q554" s="101">
        <f t="shared" si="124"/>
        <v>611</v>
      </c>
      <c r="R554" s="288">
        <f t="shared" si="124"/>
        <v>374</v>
      </c>
      <c r="S554" s="30">
        <f t="shared" si="121"/>
        <v>6401</v>
      </c>
    </row>
    <row r="555" spans="1:21" ht="7.5" customHeight="1" thickBot="1" x14ac:dyDescent="0.3">
      <c r="A555" s="279"/>
      <c r="B555" s="849"/>
      <c r="C555" s="846"/>
      <c r="D555" s="856"/>
      <c r="E555" s="856"/>
      <c r="F555" s="856"/>
      <c r="G555" s="856"/>
      <c r="H555" s="856"/>
      <c r="I555" s="856"/>
      <c r="J555" s="856"/>
      <c r="K555" s="856"/>
      <c r="L555" s="856"/>
      <c r="M555" s="856"/>
      <c r="N555" s="856"/>
      <c r="O555" s="856"/>
      <c r="P555" s="856"/>
      <c r="Q555" s="856"/>
      <c r="R555" s="856"/>
      <c r="S555" s="857"/>
    </row>
    <row r="556" spans="1:21" ht="17.25" customHeight="1" x14ac:dyDescent="0.25">
      <c r="A556" s="279"/>
      <c r="B556" s="849"/>
      <c r="C556" s="846"/>
      <c r="D556" s="818" t="s">
        <v>208</v>
      </c>
      <c r="E556" s="813" t="s">
        <v>157</v>
      </c>
      <c r="F556" s="814"/>
      <c r="G556" s="302">
        <v>907</v>
      </c>
      <c r="H556" s="302">
        <v>747</v>
      </c>
      <c r="I556" s="302">
        <v>457</v>
      </c>
      <c r="J556" s="302">
        <v>73</v>
      </c>
      <c r="K556" s="302">
        <v>269</v>
      </c>
      <c r="L556" s="302">
        <v>496</v>
      </c>
      <c r="M556" s="302">
        <v>929</v>
      </c>
      <c r="N556" s="302">
        <v>676</v>
      </c>
      <c r="O556" s="302">
        <v>772</v>
      </c>
      <c r="P556" s="302">
        <v>627</v>
      </c>
      <c r="Q556" s="302">
        <v>574</v>
      </c>
      <c r="R556" s="302">
        <v>354</v>
      </c>
      <c r="S556" s="82">
        <f>SUM(G556:R556)</f>
        <v>6881</v>
      </c>
    </row>
    <row r="557" spans="1:21" ht="17.25" customHeight="1" thickBot="1" x14ac:dyDescent="0.3">
      <c r="A557" s="279"/>
      <c r="B557" s="849"/>
      <c r="C557" s="846"/>
      <c r="D557" s="819"/>
      <c r="E557" s="796" t="s">
        <v>158</v>
      </c>
      <c r="F557" s="797"/>
      <c r="G557" s="268">
        <v>415</v>
      </c>
      <c r="H557" s="138">
        <v>391</v>
      </c>
      <c r="I557" s="138">
        <v>194</v>
      </c>
      <c r="J557" s="138">
        <v>22</v>
      </c>
      <c r="K557" s="138">
        <v>53</v>
      </c>
      <c r="L557" s="138">
        <v>150</v>
      </c>
      <c r="M557" s="138">
        <v>259</v>
      </c>
      <c r="N557" s="138">
        <v>173</v>
      </c>
      <c r="O557" s="138">
        <v>216</v>
      </c>
      <c r="P557" s="138">
        <v>215</v>
      </c>
      <c r="Q557" s="138">
        <v>184</v>
      </c>
      <c r="R557" s="138">
        <v>129</v>
      </c>
      <c r="S557" s="84">
        <f>SUM(G557:R557)</f>
        <v>2401</v>
      </c>
    </row>
    <row r="558" spans="1:21" ht="17.25" customHeight="1" thickBot="1" x14ac:dyDescent="0.3">
      <c r="A558" s="279"/>
      <c r="B558" s="849"/>
      <c r="C558" s="846"/>
      <c r="D558" s="819"/>
      <c r="E558" s="800" t="s">
        <v>137</v>
      </c>
      <c r="F558" s="801"/>
      <c r="G558" s="150">
        <v>0</v>
      </c>
      <c r="H558" s="149">
        <v>0</v>
      </c>
      <c r="I558" s="149">
        <v>0</v>
      </c>
      <c r="J558" s="149">
        <v>0</v>
      </c>
      <c r="K558" s="149">
        <v>0</v>
      </c>
      <c r="L558" s="149">
        <v>0</v>
      </c>
      <c r="M558" s="149">
        <v>0</v>
      </c>
      <c r="N558" s="149">
        <v>0</v>
      </c>
      <c r="O558" s="149">
        <v>0</v>
      </c>
      <c r="P558" s="149">
        <v>0</v>
      </c>
      <c r="Q558" s="149">
        <v>0</v>
      </c>
      <c r="R558" s="147">
        <v>1</v>
      </c>
      <c r="S558" s="84">
        <f>SUM(G558:R558)</f>
        <v>1</v>
      </c>
    </row>
    <row r="559" spans="1:21" ht="15.75" customHeight="1" thickBot="1" x14ac:dyDescent="0.3">
      <c r="A559" s="279"/>
      <c r="B559" s="849"/>
      <c r="C559" s="846"/>
      <c r="D559" s="819"/>
      <c r="E559" s="815" t="s">
        <v>134</v>
      </c>
      <c r="F559" s="488" t="s">
        <v>2</v>
      </c>
      <c r="G559" s="267">
        <v>397</v>
      </c>
      <c r="H559" s="16">
        <v>392</v>
      </c>
      <c r="I559" s="16">
        <v>337</v>
      </c>
      <c r="J559" s="16">
        <v>111</v>
      </c>
      <c r="K559" s="16">
        <v>105</v>
      </c>
      <c r="L559" s="16">
        <v>143</v>
      </c>
      <c r="M559" s="16">
        <v>318</v>
      </c>
      <c r="N559" s="16">
        <v>247</v>
      </c>
      <c r="O559" s="16">
        <v>414</v>
      </c>
      <c r="P559" s="16">
        <v>421</v>
      </c>
      <c r="Q559" s="16">
        <v>464</v>
      </c>
      <c r="R559" s="70">
        <v>292</v>
      </c>
      <c r="S559" s="82">
        <f>SUM(G559:R559)</f>
        <v>3641</v>
      </c>
    </row>
    <row r="560" spans="1:21" ht="35.25" customHeight="1" thickBot="1" x14ac:dyDescent="0.3">
      <c r="A560" s="279"/>
      <c r="B560" s="849"/>
      <c r="C560" s="846"/>
      <c r="D560" s="819"/>
      <c r="E560" s="817"/>
      <c r="F560" s="502" t="s">
        <v>10</v>
      </c>
      <c r="G560" s="493">
        <f t="shared" ref="G560:R560" si="125">SUM(G559:G559)</f>
        <v>397</v>
      </c>
      <c r="H560" s="494">
        <f t="shared" si="125"/>
        <v>392</v>
      </c>
      <c r="I560" s="494">
        <f t="shared" si="125"/>
        <v>337</v>
      </c>
      <c r="J560" s="494">
        <f t="shared" si="125"/>
        <v>111</v>
      </c>
      <c r="K560" s="494">
        <f t="shared" si="125"/>
        <v>105</v>
      </c>
      <c r="L560" s="494">
        <f t="shared" si="125"/>
        <v>143</v>
      </c>
      <c r="M560" s="494">
        <f t="shared" si="125"/>
        <v>318</v>
      </c>
      <c r="N560" s="494">
        <f t="shared" si="125"/>
        <v>247</v>
      </c>
      <c r="O560" s="494">
        <f t="shared" si="125"/>
        <v>414</v>
      </c>
      <c r="P560" s="494">
        <f t="shared" si="125"/>
        <v>421</v>
      </c>
      <c r="Q560" s="494">
        <f t="shared" si="125"/>
        <v>464</v>
      </c>
      <c r="R560" s="494">
        <f t="shared" si="125"/>
        <v>292</v>
      </c>
      <c r="S560" s="30">
        <f>SUM(S559:S559)</f>
        <v>3641</v>
      </c>
    </row>
    <row r="561" spans="1:21" ht="15.4" customHeight="1" thickBot="1" x14ac:dyDescent="0.3">
      <c r="A561" s="279"/>
      <c r="B561" s="849"/>
      <c r="C561" s="846"/>
      <c r="D561" s="819"/>
      <c r="E561" s="807" t="s">
        <v>135</v>
      </c>
      <c r="F561" s="483" t="s">
        <v>2</v>
      </c>
      <c r="G561" s="496">
        <v>410</v>
      </c>
      <c r="H561" s="497">
        <v>484</v>
      </c>
      <c r="I561" s="497">
        <v>263</v>
      </c>
      <c r="J561" s="497">
        <v>72</v>
      </c>
      <c r="K561" s="497">
        <v>66</v>
      </c>
      <c r="L561" s="497">
        <v>95</v>
      </c>
      <c r="M561" s="497">
        <v>225</v>
      </c>
      <c r="N561" s="497">
        <v>33</v>
      </c>
      <c r="O561" s="497">
        <v>195</v>
      </c>
      <c r="P561" s="497">
        <v>374</v>
      </c>
      <c r="Q561" s="497">
        <v>405</v>
      </c>
      <c r="R561" s="498">
        <v>144</v>
      </c>
      <c r="S561" s="30">
        <f>SUM(G561:R561)</f>
        <v>2766</v>
      </c>
    </row>
    <row r="562" spans="1:21" ht="15.4" customHeight="1" thickBot="1" x14ac:dyDescent="0.3">
      <c r="A562" s="279"/>
      <c r="B562" s="849"/>
      <c r="C562" s="846"/>
      <c r="D562" s="819"/>
      <c r="E562" s="808"/>
      <c r="F562" s="487" t="s">
        <v>3</v>
      </c>
      <c r="G562" s="499">
        <v>7</v>
      </c>
      <c r="H562" s="500">
        <v>7</v>
      </c>
      <c r="I562" s="500">
        <v>0</v>
      </c>
      <c r="J562" s="500">
        <v>0</v>
      </c>
      <c r="K562" s="500"/>
      <c r="L562" s="500"/>
      <c r="M562" s="500">
        <v>3</v>
      </c>
      <c r="N562" s="500"/>
      <c r="O562" s="500"/>
      <c r="P562" s="500"/>
      <c r="Q562" s="500"/>
      <c r="R562" s="501"/>
      <c r="S562" s="30">
        <f>SUM(G562:R562)</f>
        <v>17</v>
      </c>
    </row>
    <row r="563" spans="1:21" ht="35.25" customHeight="1" thickBot="1" x14ac:dyDescent="0.3">
      <c r="A563" s="279"/>
      <c r="B563" s="849"/>
      <c r="C563" s="846"/>
      <c r="D563" s="819"/>
      <c r="E563" s="817"/>
      <c r="F563" s="503" t="s">
        <v>10</v>
      </c>
      <c r="G563" s="495">
        <f>SUM(G561:G562)</f>
        <v>417</v>
      </c>
      <c r="H563" s="495">
        <f t="shared" ref="H563:R563" si="126">SUM(H561:H562)</f>
        <v>491</v>
      </c>
      <c r="I563" s="495">
        <f t="shared" si="126"/>
        <v>263</v>
      </c>
      <c r="J563" s="495">
        <f t="shared" si="126"/>
        <v>72</v>
      </c>
      <c r="K563" s="495">
        <f t="shared" si="126"/>
        <v>66</v>
      </c>
      <c r="L563" s="495">
        <f t="shared" si="126"/>
        <v>95</v>
      </c>
      <c r="M563" s="495">
        <f t="shared" si="126"/>
        <v>228</v>
      </c>
      <c r="N563" s="495">
        <f t="shared" si="126"/>
        <v>33</v>
      </c>
      <c r="O563" s="495">
        <f t="shared" si="126"/>
        <v>195</v>
      </c>
      <c r="P563" s="495">
        <f t="shared" si="126"/>
        <v>374</v>
      </c>
      <c r="Q563" s="495">
        <f t="shared" si="126"/>
        <v>405</v>
      </c>
      <c r="R563" s="495">
        <f t="shared" si="126"/>
        <v>144</v>
      </c>
      <c r="S563" s="30">
        <f>SUM(G563:R563)</f>
        <v>2783</v>
      </c>
    </row>
    <row r="564" spans="1:21" ht="15" customHeight="1" thickBot="1" x14ac:dyDescent="0.3">
      <c r="A564" s="279"/>
      <c r="B564" s="850"/>
      <c r="C564" s="847"/>
      <c r="D564" s="820"/>
      <c r="E564" s="798" t="s">
        <v>43</v>
      </c>
      <c r="F564" s="799"/>
      <c r="G564" s="133">
        <f>SUM(G556:G562)-G560</f>
        <v>2136</v>
      </c>
      <c r="H564" s="133">
        <f t="shared" ref="H564:R564" si="127">SUM(H556:H562)-H560</f>
        <v>2021</v>
      </c>
      <c r="I564" s="133">
        <f t="shared" si="127"/>
        <v>1251</v>
      </c>
      <c r="J564" s="133">
        <f t="shared" si="127"/>
        <v>278</v>
      </c>
      <c r="K564" s="133">
        <f t="shared" si="127"/>
        <v>493</v>
      </c>
      <c r="L564" s="133">
        <f t="shared" si="127"/>
        <v>884</v>
      </c>
      <c r="M564" s="133">
        <f t="shared" si="127"/>
        <v>1734</v>
      </c>
      <c r="N564" s="133">
        <f t="shared" si="127"/>
        <v>1129</v>
      </c>
      <c r="O564" s="133">
        <f t="shared" si="127"/>
        <v>1597</v>
      </c>
      <c r="P564" s="133">
        <f t="shared" si="127"/>
        <v>1637</v>
      </c>
      <c r="Q564" s="133">
        <f t="shared" si="127"/>
        <v>1627</v>
      </c>
      <c r="R564" s="133">
        <f t="shared" si="127"/>
        <v>920</v>
      </c>
      <c r="S564" s="30">
        <f>SUM(G564:R564)</f>
        <v>15707</v>
      </c>
      <c r="U564" s="611"/>
    </row>
    <row r="565" spans="1:21" ht="15" customHeight="1" x14ac:dyDescent="0.25">
      <c r="B565" s="413"/>
      <c r="C565" s="413"/>
      <c r="D565" s="413"/>
    </row>
    <row r="569" spans="1:21" ht="15" customHeight="1" x14ac:dyDescent="0.25">
      <c r="G569" s="117"/>
      <c r="S569" s="730"/>
    </row>
    <row r="573" spans="1:21" ht="15" customHeight="1" x14ac:dyDescent="0.25">
      <c r="P573" s="738"/>
      <c r="Q573" s="738">
        <v>3453668</v>
      </c>
    </row>
    <row r="574" spans="1:21" ht="15" customHeight="1" x14ac:dyDescent="0.25">
      <c r="P574" s="738"/>
      <c r="Q574" s="738"/>
    </row>
    <row r="575" spans="1:21" ht="15" customHeight="1" x14ac:dyDescent="0.25">
      <c r="P575" s="738"/>
      <c r="Q575" s="738">
        <f>Q573/'Dades generals - 2020'!M16</f>
        <v>0.56903658973609095</v>
      </c>
    </row>
  </sheetData>
  <mergeCells count="327">
    <mergeCell ref="D193:D209"/>
    <mergeCell ref="E8:E10"/>
    <mergeCell ref="E197:F197"/>
    <mergeCell ref="E215:F215"/>
    <mergeCell ref="E515:F515"/>
    <mergeCell ref="E532:F532"/>
    <mergeCell ref="E558:F558"/>
    <mergeCell ref="C168:C191"/>
    <mergeCell ref="E222:E226"/>
    <mergeCell ref="D211:D227"/>
    <mergeCell ref="C193:C227"/>
    <mergeCell ref="E557:F557"/>
    <mergeCell ref="E444:E450"/>
    <mergeCell ref="E437:E443"/>
    <mergeCell ref="E457:E464"/>
    <mergeCell ref="E465:E471"/>
    <mergeCell ref="E478:E484"/>
    <mergeCell ref="E485:E491"/>
    <mergeCell ref="E498:E503"/>
    <mergeCell ref="D473:S473"/>
    <mergeCell ref="E522:E526"/>
    <mergeCell ref="E547:E550"/>
    <mergeCell ref="E517:E521"/>
    <mergeCell ref="D529:D543"/>
    <mergeCell ref="D474:D492"/>
    <mergeCell ref="D453:D472"/>
    <mergeCell ref="E453:F453"/>
    <mergeCell ref="E454:F454"/>
    <mergeCell ref="E456:F456"/>
    <mergeCell ref="E472:F472"/>
    <mergeCell ref="B168:B227"/>
    <mergeCell ref="E330:E337"/>
    <mergeCell ref="D326:D345"/>
    <mergeCell ref="E309:E316"/>
    <mergeCell ref="D304:D324"/>
    <mergeCell ref="E289:E294"/>
    <mergeCell ref="E295:E301"/>
    <mergeCell ref="D285:D302"/>
    <mergeCell ref="C229:C381"/>
    <mergeCell ref="B229:B381"/>
    <mergeCell ref="E363:F363"/>
    <mergeCell ref="E364:F364"/>
    <mergeCell ref="E366:F366"/>
    <mergeCell ref="D346:S346"/>
    <mergeCell ref="D347:D361"/>
    <mergeCell ref="E347:F347"/>
    <mergeCell ref="E349:F349"/>
    <mergeCell ref="E232:F232"/>
    <mergeCell ref="D433:D451"/>
    <mergeCell ref="E551:E553"/>
    <mergeCell ref="E534:E538"/>
    <mergeCell ref="E494:F494"/>
    <mergeCell ref="E495:F495"/>
    <mergeCell ref="E497:F497"/>
    <mergeCell ref="E510:F510"/>
    <mergeCell ref="E417:F417"/>
    <mergeCell ref="E474:F474"/>
    <mergeCell ref="E475:F475"/>
    <mergeCell ref="E477:F477"/>
    <mergeCell ref="E492:F492"/>
    <mergeCell ref="D432:S432"/>
    <mergeCell ref="E433:F433"/>
    <mergeCell ref="E434:F434"/>
    <mergeCell ref="E436:F436"/>
    <mergeCell ref="D512:D527"/>
    <mergeCell ref="E451:F451"/>
    <mergeCell ref="D452:S452"/>
    <mergeCell ref="E425:E430"/>
    <mergeCell ref="E435:F435"/>
    <mergeCell ref="E455:F455"/>
    <mergeCell ref="E476:F476"/>
    <mergeCell ref="D493:S493"/>
    <mergeCell ref="E404:F404"/>
    <mergeCell ref="D400:S400"/>
    <mergeCell ref="E412:F412"/>
    <mergeCell ref="E384:F384"/>
    <mergeCell ref="E386:F386"/>
    <mergeCell ref="E387:E392"/>
    <mergeCell ref="E393:E398"/>
    <mergeCell ref="E405:E408"/>
    <mergeCell ref="E409:E411"/>
    <mergeCell ref="E399:F399"/>
    <mergeCell ref="D383:D399"/>
    <mergeCell ref="D401:D412"/>
    <mergeCell ref="E401:F401"/>
    <mergeCell ref="E383:F383"/>
    <mergeCell ref="E385:F385"/>
    <mergeCell ref="E403:F403"/>
    <mergeCell ref="E361:F361"/>
    <mergeCell ref="E348:F348"/>
    <mergeCell ref="D325:S325"/>
    <mergeCell ref="D229:D246"/>
    <mergeCell ref="E229:F229"/>
    <mergeCell ref="E302:F302"/>
    <mergeCell ref="E326:F326"/>
    <mergeCell ref="E327:F327"/>
    <mergeCell ref="E199:F199"/>
    <mergeCell ref="E209:F209"/>
    <mergeCell ref="E214:F214"/>
    <mergeCell ref="E307:F307"/>
    <mergeCell ref="D247:S247"/>
    <mergeCell ref="D268:D283"/>
    <mergeCell ref="E252:F252"/>
    <mergeCell ref="E253:F253"/>
    <mergeCell ref="E230:F230"/>
    <mergeCell ref="E235:F235"/>
    <mergeCell ref="E246:F246"/>
    <mergeCell ref="E269:F269"/>
    <mergeCell ref="E233:F233"/>
    <mergeCell ref="E251:F251"/>
    <mergeCell ref="E217:F217"/>
    <mergeCell ref="E227:F227"/>
    <mergeCell ref="E255:E259"/>
    <mergeCell ref="E231:F231"/>
    <mergeCell ref="E250:F250"/>
    <mergeCell ref="D74:S74"/>
    <mergeCell ref="E85:F85"/>
    <mergeCell ref="E86:F86"/>
    <mergeCell ref="E98:F98"/>
    <mergeCell ref="E102:F102"/>
    <mergeCell ref="D103:S103"/>
    <mergeCell ref="E104:F104"/>
    <mergeCell ref="E105:F105"/>
    <mergeCell ref="E108:F108"/>
    <mergeCell ref="D104:D123"/>
    <mergeCell ref="E218:E221"/>
    <mergeCell ref="E182:F182"/>
    <mergeCell ref="E191:F191"/>
    <mergeCell ref="E211:F211"/>
    <mergeCell ref="E212:F212"/>
    <mergeCell ref="E129:F129"/>
    <mergeCell ref="E193:F193"/>
    <mergeCell ref="E194:F194"/>
    <mergeCell ref="E195:F195"/>
    <mergeCell ref="E198:F198"/>
    <mergeCell ref="D192:S192"/>
    <mergeCell ref="D55:D73"/>
    <mergeCell ref="E55:F55"/>
    <mergeCell ref="C2:C3"/>
    <mergeCell ref="B2:B3"/>
    <mergeCell ref="E2:F3"/>
    <mergeCell ref="D2:D3"/>
    <mergeCell ref="E7:F7"/>
    <mergeCell ref="C4:C83"/>
    <mergeCell ref="B4:B83"/>
    <mergeCell ref="D13:S13"/>
    <mergeCell ref="S2:S3"/>
    <mergeCell ref="G2:R2"/>
    <mergeCell ref="D33:S33"/>
    <mergeCell ref="E5:F5"/>
    <mergeCell ref="D14:D32"/>
    <mergeCell ref="E14:F14"/>
    <mergeCell ref="E15:F15"/>
    <mergeCell ref="E56:F56"/>
    <mergeCell ref="E58:F58"/>
    <mergeCell ref="E73:F73"/>
    <mergeCell ref="D75:D83"/>
    <mergeCell ref="E75:F75"/>
    <mergeCell ref="E12:F12"/>
    <mergeCell ref="D54:S54"/>
    <mergeCell ref="D34:D53"/>
    <mergeCell ref="E34:F34"/>
    <mergeCell ref="E35:F35"/>
    <mergeCell ref="E37:F37"/>
    <mergeCell ref="E53:F53"/>
    <mergeCell ref="E25:E31"/>
    <mergeCell ref="E18:E24"/>
    <mergeCell ref="E38:E45"/>
    <mergeCell ref="E46:E52"/>
    <mergeCell ref="C85:C164"/>
    <mergeCell ref="E166:F166"/>
    <mergeCell ref="D152:S152"/>
    <mergeCell ref="E153:F153"/>
    <mergeCell ref="E154:F154"/>
    <mergeCell ref="E156:F156"/>
    <mergeCell ref="D144:S144"/>
    <mergeCell ref="E107:F107"/>
    <mergeCell ref="D145:D151"/>
    <mergeCell ref="E145:F145"/>
    <mergeCell ref="E146:F146"/>
    <mergeCell ref="E148:F148"/>
    <mergeCell ref="E151:F151"/>
    <mergeCell ref="D125:D143"/>
    <mergeCell ref="E125:F125"/>
    <mergeCell ref="E126:F126"/>
    <mergeCell ref="E130:E136"/>
    <mergeCell ref="E137:E142"/>
    <mergeCell ref="E88:F88"/>
    <mergeCell ref="E96:F96"/>
    <mergeCell ref="D97:S97"/>
    <mergeCell ref="D98:D102"/>
    <mergeCell ref="E143:F143"/>
    <mergeCell ref="D85:D96"/>
    <mergeCell ref="B512:B543"/>
    <mergeCell ref="E365:F365"/>
    <mergeCell ref="D414:D431"/>
    <mergeCell ref="E414:F414"/>
    <mergeCell ref="E415:F415"/>
    <mergeCell ref="E418:F418"/>
    <mergeCell ref="E356:E360"/>
    <mergeCell ref="E351:E355"/>
    <mergeCell ref="D267:S267"/>
    <mergeCell ref="E419:E424"/>
    <mergeCell ref="D413:S413"/>
    <mergeCell ref="E416:F416"/>
    <mergeCell ref="E329:F329"/>
    <mergeCell ref="E345:F345"/>
    <mergeCell ref="E304:F304"/>
    <mergeCell ref="E305:F305"/>
    <mergeCell ref="D303:S303"/>
    <mergeCell ref="E268:F268"/>
    <mergeCell ref="E317:E323"/>
    <mergeCell ref="E338:E344"/>
    <mergeCell ref="E324:F324"/>
    <mergeCell ref="D362:S362"/>
    <mergeCell ref="D363:D381"/>
    <mergeCell ref="E374:E380"/>
    <mergeCell ref="C529:C543"/>
    <mergeCell ref="E539:E542"/>
    <mergeCell ref="C512:C527"/>
    <mergeCell ref="E512:F512"/>
    <mergeCell ref="E513:F513"/>
    <mergeCell ref="E514:F514"/>
    <mergeCell ref="E516:F516"/>
    <mergeCell ref="E527:F527"/>
    <mergeCell ref="E496:F496"/>
    <mergeCell ref="E543:F543"/>
    <mergeCell ref="E530:F530"/>
    <mergeCell ref="E531:F531"/>
    <mergeCell ref="E533:F533"/>
    <mergeCell ref="E529:F529"/>
    <mergeCell ref="C545:C564"/>
    <mergeCell ref="B545:B564"/>
    <mergeCell ref="B383:B510"/>
    <mergeCell ref="C383:C510"/>
    <mergeCell ref="D494:D510"/>
    <mergeCell ref="E504:E509"/>
    <mergeCell ref="E117:E122"/>
    <mergeCell ref="E128:F128"/>
    <mergeCell ref="E183:E186"/>
    <mergeCell ref="E200:E204"/>
    <mergeCell ref="E205:E208"/>
    <mergeCell ref="E158:E161"/>
    <mergeCell ref="D153:D166"/>
    <mergeCell ref="E178:F178"/>
    <mergeCell ref="B85:B166"/>
    <mergeCell ref="D168:D175"/>
    <mergeCell ref="E168:F168"/>
    <mergeCell ref="E169:F169"/>
    <mergeCell ref="E170:F170"/>
    <mergeCell ref="E175:F175"/>
    <mergeCell ref="E564:F564"/>
    <mergeCell ref="D555:S555"/>
    <mergeCell ref="D545:D554"/>
    <mergeCell ref="E545:F545"/>
    <mergeCell ref="E559:E560"/>
    <mergeCell ref="E561:E563"/>
    <mergeCell ref="D556:D564"/>
    <mergeCell ref="E546:F546"/>
    <mergeCell ref="E554:F554"/>
    <mergeCell ref="E556:F556"/>
    <mergeCell ref="E234:F234"/>
    <mergeCell ref="E308:F308"/>
    <mergeCell ref="E260:E265"/>
    <mergeCell ref="E271:E275"/>
    <mergeCell ref="E276:E282"/>
    <mergeCell ref="E288:F288"/>
    <mergeCell ref="E283:F283"/>
    <mergeCell ref="D284:S284"/>
    <mergeCell ref="E285:F285"/>
    <mergeCell ref="E286:F286"/>
    <mergeCell ref="E431:F431"/>
    <mergeCell ref="E241:E245"/>
    <mergeCell ref="E236:E240"/>
    <mergeCell ref="E270:F270"/>
    <mergeCell ref="E287:F287"/>
    <mergeCell ref="E306:F306"/>
    <mergeCell ref="E328:F328"/>
    <mergeCell ref="E350:F350"/>
    <mergeCell ref="E6:F6"/>
    <mergeCell ref="E16:F16"/>
    <mergeCell ref="E36:F36"/>
    <mergeCell ref="E57:F57"/>
    <mergeCell ref="E77:F77"/>
    <mergeCell ref="E87:F87"/>
    <mergeCell ref="E100:F100"/>
    <mergeCell ref="E106:F106"/>
    <mergeCell ref="E127:F127"/>
    <mergeCell ref="E89:E91"/>
    <mergeCell ref="E92:E95"/>
    <mergeCell ref="E123:F123"/>
    <mergeCell ref="D124:S124"/>
    <mergeCell ref="E109:E116"/>
    <mergeCell ref="E76:F76"/>
    <mergeCell ref="E78:F78"/>
    <mergeCell ref="E83:F83"/>
    <mergeCell ref="E59:E65"/>
    <mergeCell ref="E66:E72"/>
    <mergeCell ref="E79:E81"/>
    <mergeCell ref="E17:F17"/>
    <mergeCell ref="E32:F32"/>
    <mergeCell ref="D4:D12"/>
    <mergeCell ref="E4:F4"/>
    <mergeCell ref="E367:E373"/>
    <mergeCell ref="E402:F402"/>
    <mergeCell ref="E381:F381"/>
    <mergeCell ref="E147:F147"/>
    <mergeCell ref="E155:F155"/>
    <mergeCell ref="E157:F157"/>
    <mergeCell ref="E171:F171"/>
    <mergeCell ref="E172:F172"/>
    <mergeCell ref="E181:F181"/>
    <mergeCell ref="E196:F196"/>
    <mergeCell ref="E216:F216"/>
    <mergeCell ref="E162:E165"/>
    <mergeCell ref="D176:S176"/>
    <mergeCell ref="E177:F177"/>
    <mergeCell ref="E179:F179"/>
    <mergeCell ref="E180:F180"/>
    <mergeCell ref="E187:E190"/>
    <mergeCell ref="D177:D191"/>
    <mergeCell ref="E213:F213"/>
    <mergeCell ref="D248:D266"/>
    <mergeCell ref="E248:F248"/>
    <mergeCell ref="E249:F249"/>
    <mergeCell ref="E254:F254"/>
    <mergeCell ref="E266:F26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F7C1-D9A5-49D9-82A4-8FA183CE48C3}">
  <dimension ref="A1:V33"/>
  <sheetViews>
    <sheetView showGridLines="0" workbookViewId="0">
      <selection activeCell="E9" sqref="E9"/>
    </sheetView>
  </sheetViews>
  <sheetFormatPr baseColWidth="10" defaultRowHeight="15" x14ac:dyDescent="0.25"/>
  <cols>
    <col min="2" max="2" width="14" customWidth="1"/>
    <col min="3" max="3" width="18.7109375" customWidth="1"/>
    <col min="4" max="4" width="19.140625" customWidth="1"/>
  </cols>
  <sheetData>
    <row r="1" spans="1:3" ht="17.25" x14ac:dyDescent="0.25">
      <c r="A1" s="54" t="s">
        <v>214</v>
      </c>
    </row>
    <row r="2" spans="1:3" ht="17.25" x14ac:dyDescent="0.25">
      <c r="A2" s="54"/>
      <c r="B2" s="907" t="s">
        <v>216</v>
      </c>
      <c r="C2" s="907"/>
    </row>
    <row r="3" spans="1:3" ht="17.25" x14ac:dyDescent="0.25">
      <c r="B3" s="613" t="s">
        <v>35</v>
      </c>
      <c r="C3" s="614" t="s">
        <v>137</v>
      </c>
    </row>
    <row r="4" spans="1:3" x14ac:dyDescent="0.25">
      <c r="B4" s="615" t="s">
        <v>143</v>
      </c>
      <c r="C4" s="440">
        <f>'Dades generals - 2020'!K4</f>
        <v>0</v>
      </c>
    </row>
    <row r="5" spans="1:3" x14ac:dyDescent="0.25">
      <c r="B5" s="615" t="s">
        <v>144</v>
      </c>
      <c r="C5" s="440">
        <f>'Dades generals - 2020'!K5</f>
        <v>0</v>
      </c>
    </row>
    <row r="6" spans="1:3" x14ac:dyDescent="0.25">
      <c r="B6" s="615" t="s">
        <v>145</v>
      </c>
      <c r="C6" s="440">
        <f>'Dades generals - 2020'!K6</f>
        <v>0</v>
      </c>
    </row>
    <row r="7" spans="1:3" x14ac:dyDescent="0.25">
      <c r="B7" s="615" t="s">
        <v>15</v>
      </c>
      <c r="C7" s="440">
        <f>'Dades generals - 2020'!K7</f>
        <v>1852</v>
      </c>
    </row>
    <row r="8" spans="1:3" x14ac:dyDescent="0.25">
      <c r="B8" s="615" t="s">
        <v>146</v>
      </c>
      <c r="C8" s="440">
        <f>'Dades generals - 2020'!K8</f>
        <v>5122</v>
      </c>
    </row>
    <row r="9" spans="1:3" x14ac:dyDescent="0.25">
      <c r="B9" s="615" t="s">
        <v>152</v>
      </c>
      <c r="C9" s="440">
        <f>'Dades generals - 2020'!K9</f>
        <v>5913</v>
      </c>
    </row>
    <row r="10" spans="1:3" x14ac:dyDescent="0.25">
      <c r="B10" s="615" t="s">
        <v>147</v>
      </c>
      <c r="C10" s="440">
        <f>'Dades generals - 2020'!K10</f>
        <v>5762</v>
      </c>
    </row>
    <row r="11" spans="1:3" x14ac:dyDescent="0.25">
      <c r="B11" s="615" t="s">
        <v>148</v>
      </c>
      <c r="C11" s="440">
        <f>'Dades generals - 2020'!K11</f>
        <v>4684</v>
      </c>
    </row>
    <row r="12" spans="1:3" x14ac:dyDescent="0.25">
      <c r="B12" s="615" t="s">
        <v>149</v>
      </c>
      <c r="C12" s="440">
        <f>'Dades generals - 2020'!K12</f>
        <v>5824</v>
      </c>
    </row>
    <row r="13" spans="1:3" x14ac:dyDescent="0.25">
      <c r="B13" s="615" t="s">
        <v>18</v>
      </c>
      <c r="C13" s="440">
        <f>'Dades generals - 2020'!K13</f>
        <v>6476</v>
      </c>
    </row>
    <row r="14" spans="1:3" x14ac:dyDescent="0.25">
      <c r="B14" s="615" t="s">
        <v>150</v>
      </c>
      <c r="C14" s="440">
        <f>'Dades generals - 2020'!K14</f>
        <v>6701</v>
      </c>
    </row>
    <row r="15" spans="1:3" x14ac:dyDescent="0.25">
      <c r="B15" s="616" t="s">
        <v>151</v>
      </c>
      <c r="C15" s="440">
        <f>'Dades generals - 2020'!K15</f>
        <v>6320</v>
      </c>
    </row>
    <row r="16" spans="1:3" ht="17.25" x14ac:dyDescent="0.35">
      <c r="B16" s="617" t="s">
        <v>10</v>
      </c>
      <c r="C16" s="618">
        <f>SUM(C4:C15)</f>
        <v>48654</v>
      </c>
    </row>
    <row r="18" spans="2:22" ht="17.25" x14ac:dyDescent="0.25">
      <c r="B18" s="907" t="s">
        <v>215</v>
      </c>
      <c r="C18" s="907"/>
      <c r="D18" s="907"/>
      <c r="E18" s="907"/>
      <c r="F18" s="907"/>
      <c r="G18" s="907"/>
      <c r="H18" s="907"/>
      <c r="I18" s="907"/>
      <c r="J18" s="907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7"/>
    </row>
    <row r="19" spans="2:22" ht="24.75" customHeight="1" x14ac:dyDescent="0.25">
      <c r="B19" s="908" t="s">
        <v>21</v>
      </c>
      <c r="C19" s="909"/>
      <c r="D19" s="910"/>
      <c r="E19" s="908" t="s">
        <v>32</v>
      </c>
      <c r="F19" s="909"/>
      <c r="G19" s="910"/>
      <c r="H19" s="908" t="s">
        <v>22</v>
      </c>
      <c r="I19" s="909"/>
      <c r="J19" s="910"/>
      <c r="K19" s="908" t="s">
        <v>33</v>
      </c>
      <c r="L19" s="909"/>
      <c r="M19" s="910"/>
      <c r="N19" s="908" t="s">
        <v>121</v>
      </c>
      <c r="O19" s="909"/>
      <c r="P19" s="910"/>
      <c r="Q19" s="908" t="s">
        <v>70</v>
      </c>
      <c r="R19" s="909"/>
      <c r="S19" s="910"/>
      <c r="T19" s="908" t="s">
        <v>23</v>
      </c>
      <c r="U19" s="909"/>
      <c r="V19" s="910"/>
    </row>
    <row r="20" spans="2:22" ht="34.5" x14ac:dyDescent="0.25">
      <c r="B20" s="642" t="s">
        <v>85</v>
      </c>
      <c r="C20" s="644" t="s">
        <v>137</v>
      </c>
      <c r="D20" s="644" t="s">
        <v>49</v>
      </c>
      <c r="E20" s="645" t="s">
        <v>85</v>
      </c>
      <c r="F20" s="646" t="s">
        <v>137</v>
      </c>
      <c r="G20" s="646" t="s">
        <v>49</v>
      </c>
      <c r="H20" s="647" t="s">
        <v>85</v>
      </c>
      <c r="I20" s="644" t="s">
        <v>137</v>
      </c>
      <c r="J20" s="648" t="s">
        <v>49</v>
      </c>
      <c r="K20" s="647" t="s">
        <v>85</v>
      </c>
      <c r="L20" s="646" t="s">
        <v>137</v>
      </c>
      <c r="M20" s="646" t="s">
        <v>49</v>
      </c>
      <c r="N20" s="647" t="s">
        <v>85</v>
      </c>
      <c r="O20" s="644" t="s">
        <v>137</v>
      </c>
      <c r="P20" s="648" t="s">
        <v>49</v>
      </c>
      <c r="Q20" s="650" t="s">
        <v>85</v>
      </c>
      <c r="R20" s="649" t="s">
        <v>137</v>
      </c>
      <c r="S20" s="644" t="s">
        <v>49</v>
      </c>
      <c r="T20" s="645" t="s">
        <v>85</v>
      </c>
      <c r="U20" s="646" t="s">
        <v>137</v>
      </c>
      <c r="V20" s="643" t="s">
        <v>49</v>
      </c>
    </row>
    <row r="21" spans="2:22" x14ac:dyDescent="0.25">
      <c r="B21" s="615" t="s">
        <v>143</v>
      </c>
      <c r="C21" s="555">
        <f>'Dades per operadors'!T5</f>
        <v>0</v>
      </c>
      <c r="D21" s="325"/>
      <c r="E21" s="615" t="s">
        <v>143</v>
      </c>
      <c r="F21" s="555">
        <f>'Dades per operadors'!T18</f>
        <v>0</v>
      </c>
      <c r="G21" s="325"/>
      <c r="H21" s="615" t="s">
        <v>143</v>
      </c>
      <c r="I21" s="584">
        <f>'Dades per operadors'!T31</f>
        <v>0</v>
      </c>
      <c r="J21" s="325"/>
      <c r="K21" s="615" t="s">
        <v>143</v>
      </c>
      <c r="L21" s="584">
        <f>'Dades per operadors'!T44</f>
        <v>0</v>
      </c>
      <c r="M21" s="325">
        <f>'Dades per operadors'!U44</f>
        <v>0</v>
      </c>
      <c r="N21" s="615" t="s">
        <v>143</v>
      </c>
      <c r="O21" s="584">
        <f>'Dades per operadors'!T57</f>
        <v>0</v>
      </c>
      <c r="P21" s="325"/>
      <c r="Q21" s="615" t="s">
        <v>143</v>
      </c>
      <c r="R21" s="584">
        <f>'Dades per operadors'!T70</f>
        <v>0</v>
      </c>
      <c r="S21" s="325"/>
      <c r="T21" s="615" t="s">
        <v>143</v>
      </c>
      <c r="U21" s="303">
        <f>'Dades per operadors'!T83</f>
        <v>0</v>
      </c>
      <c r="V21" s="325"/>
    </row>
    <row r="22" spans="2:22" x14ac:dyDescent="0.25">
      <c r="B22" s="615" t="s">
        <v>144</v>
      </c>
      <c r="C22" s="555">
        <f>'Dades per operadors'!T6</f>
        <v>0</v>
      </c>
      <c r="D22" s="325"/>
      <c r="E22" s="615" t="s">
        <v>144</v>
      </c>
      <c r="F22" s="555">
        <f>'Dades per operadors'!T19</f>
        <v>0</v>
      </c>
      <c r="G22" s="325"/>
      <c r="H22" s="615" t="s">
        <v>144</v>
      </c>
      <c r="I22" s="584">
        <f>'Dades per operadors'!T32</f>
        <v>0</v>
      </c>
      <c r="J22" s="325"/>
      <c r="K22" s="615" t="s">
        <v>144</v>
      </c>
      <c r="L22" s="584">
        <f>'Dades per operadors'!T45</f>
        <v>0</v>
      </c>
      <c r="M22" s="325">
        <f>'Dades per operadors'!U45</f>
        <v>0</v>
      </c>
      <c r="N22" s="615" t="s">
        <v>144</v>
      </c>
      <c r="O22" s="584">
        <f>'Dades per operadors'!T58</f>
        <v>0</v>
      </c>
      <c r="P22" s="325"/>
      <c r="Q22" s="615" t="s">
        <v>144</v>
      </c>
      <c r="R22" s="584">
        <f>'Dades per operadors'!T71</f>
        <v>0</v>
      </c>
      <c r="S22" s="325"/>
      <c r="T22" s="615" t="s">
        <v>144</v>
      </c>
      <c r="U22" s="303">
        <f>'Dades per operadors'!T84</f>
        <v>0</v>
      </c>
      <c r="V22" s="325"/>
    </row>
    <row r="23" spans="2:22" x14ac:dyDescent="0.25">
      <c r="B23" s="615" t="s">
        <v>145</v>
      </c>
      <c r="C23" s="555">
        <f>'Dades per operadors'!T7</f>
        <v>0</v>
      </c>
      <c r="D23" s="325"/>
      <c r="E23" s="615" t="s">
        <v>145</v>
      </c>
      <c r="F23" s="555">
        <f>'Dades per operadors'!T20</f>
        <v>0</v>
      </c>
      <c r="G23" s="325"/>
      <c r="H23" s="615" t="s">
        <v>145</v>
      </c>
      <c r="I23" s="584">
        <f>'Dades per operadors'!T33</f>
        <v>0</v>
      </c>
      <c r="J23" s="325"/>
      <c r="K23" s="615" t="s">
        <v>145</v>
      </c>
      <c r="L23" s="584">
        <f>'Dades per operadors'!T46</f>
        <v>0</v>
      </c>
      <c r="M23" s="325">
        <f>'Dades per operadors'!U46</f>
        <v>0</v>
      </c>
      <c r="N23" s="615" t="s">
        <v>145</v>
      </c>
      <c r="O23" s="584">
        <f>'Dades per operadors'!T59</f>
        <v>0</v>
      </c>
      <c r="P23" s="325"/>
      <c r="Q23" s="615" t="s">
        <v>145</v>
      </c>
      <c r="R23" s="584">
        <f>'Dades per operadors'!T72</f>
        <v>0</v>
      </c>
      <c r="S23" s="325"/>
      <c r="T23" s="615" t="s">
        <v>145</v>
      </c>
      <c r="U23" s="303">
        <f>'Dades per operadors'!T85</f>
        <v>0</v>
      </c>
      <c r="V23" s="325"/>
    </row>
    <row r="24" spans="2:22" x14ac:dyDescent="0.25">
      <c r="B24" s="615" t="s">
        <v>15</v>
      </c>
      <c r="C24" s="555">
        <f>'Dades per operadors'!T8</f>
        <v>182</v>
      </c>
      <c r="D24" s="325">
        <f>'Dades per operadors'!U8</f>
        <v>9.827213822894168E-2</v>
      </c>
      <c r="E24" s="615" t="s">
        <v>15</v>
      </c>
      <c r="F24" s="555">
        <f>'Dades per operadors'!T21</f>
        <v>127</v>
      </c>
      <c r="G24" s="325">
        <f>'Dades per operadors'!U21</f>
        <v>6.8574514038876891E-2</v>
      </c>
      <c r="H24" s="615" t="s">
        <v>15</v>
      </c>
      <c r="I24" s="584">
        <f>'Dades per operadors'!T34</f>
        <v>564</v>
      </c>
      <c r="J24" s="325">
        <f>'Dades per operadors'!U34</f>
        <v>0.30453563714902809</v>
      </c>
      <c r="K24" s="615" t="s">
        <v>15</v>
      </c>
      <c r="L24" s="584">
        <f>'Dades per operadors'!T47</f>
        <v>0</v>
      </c>
      <c r="M24" s="325">
        <f>'Dades per operadors'!U47</f>
        <v>0</v>
      </c>
      <c r="N24" s="615" t="s">
        <v>15</v>
      </c>
      <c r="O24" s="584">
        <f>'Dades per operadors'!T60</f>
        <v>0</v>
      </c>
      <c r="P24" s="325">
        <f>'Dades per operadors'!U60</f>
        <v>0</v>
      </c>
      <c r="Q24" s="615" t="s">
        <v>15</v>
      </c>
      <c r="R24" s="584">
        <f>'Dades per operadors'!T73</f>
        <v>979</v>
      </c>
      <c r="S24" s="325">
        <f>'Dades per operadors'!U73</f>
        <v>0.52861771058315332</v>
      </c>
      <c r="T24" s="615" t="s">
        <v>15</v>
      </c>
      <c r="U24" s="303">
        <f>'Dades per operadors'!T86</f>
        <v>0</v>
      </c>
      <c r="V24" s="325">
        <f>'Dades per operadors'!U86</f>
        <v>0</v>
      </c>
    </row>
    <row r="25" spans="2:22" x14ac:dyDescent="0.25">
      <c r="B25" s="615" t="s">
        <v>146</v>
      </c>
      <c r="C25" s="555">
        <f>'Dades per operadors'!T9</f>
        <v>789</v>
      </c>
      <c r="D25" s="325">
        <f>'Dades per operadors'!U9</f>
        <v>0.15404139008199921</v>
      </c>
      <c r="E25" s="615" t="s">
        <v>146</v>
      </c>
      <c r="F25" s="555">
        <f>'Dades per operadors'!T22</f>
        <v>265</v>
      </c>
      <c r="G25" s="325">
        <f>'Dades per operadors'!U22</f>
        <v>5.1737602499023816E-2</v>
      </c>
      <c r="H25" s="615" t="s">
        <v>146</v>
      </c>
      <c r="I25" s="584">
        <f>'Dades per operadors'!T35</f>
        <v>1097</v>
      </c>
      <c r="J25" s="325">
        <f>'Dades per operadors'!U35</f>
        <v>0.21417415072237408</v>
      </c>
      <c r="K25" s="615" t="s">
        <v>146</v>
      </c>
      <c r="L25" s="584">
        <f>'Dades per operadors'!T48</f>
        <v>0</v>
      </c>
      <c r="M25" s="325">
        <f>'Dades per operadors'!U48</f>
        <v>0</v>
      </c>
      <c r="N25" s="615" t="s">
        <v>146</v>
      </c>
      <c r="O25" s="584">
        <f>'Dades per operadors'!T61</f>
        <v>0</v>
      </c>
      <c r="P25" s="325">
        <f>'Dades per operadors'!U61</f>
        <v>0</v>
      </c>
      <c r="Q25" s="615" t="s">
        <v>146</v>
      </c>
      <c r="R25" s="584">
        <f>'Dades per operadors'!T74</f>
        <v>2971</v>
      </c>
      <c r="S25" s="325">
        <f>'Dades per operadors'!U74</f>
        <v>0.58004685669660294</v>
      </c>
      <c r="T25" s="615" t="s">
        <v>146</v>
      </c>
      <c r="U25" s="303">
        <f>'Dades per operadors'!T87</f>
        <v>0</v>
      </c>
      <c r="V25" s="325">
        <f>'Dades per operadors'!U87</f>
        <v>0</v>
      </c>
    </row>
    <row r="26" spans="2:22" x14ac:dyDescent="0.25">
      <c r="B26" s="615" t="s">
        <v>152</v>
      </c>
      <c r="C26" s="555">
        <f>'Dades per operadors'!T10</f>
        <v>1065</v>
      </c>
      <c r="D26" s="325">
        <f>'Dades per operadors'!U10</f>
        <v>0.18011161846778284</v>
      </c>
      <c r="E26" s="615" t="s">
        <v>152</v>
      </c>
      <c r="F26" s="555">
        <f>'Dades per operadors'!T23</f>
        <v>370</v>
      </c>
      <c r="G26" s="325">
        <f>'Dades per operadors'!U23</f>
        <v>6.2573989514628781E-2</v>
      </c>
      <c r="H26" s="615" t="s">
        <v>152</v>
      </c>
      <c r="I26" s="584">
        <f>'Dades per operadors'!T36</f>
        <v>1252</v>
      </c>
      <c r="J26" s="325">
        <f>'Dades per operadors'!U36</f>
        <v>0.21173685100625739</v>
      </c>
      <c r="K26" s="615" t="s">
        <v>152</v>
      </c>
      <c r="L26" s="584">
        <f>'Dades per operadors'!T49</f>
        <v>0</v>
      </c>
      <c r="M26" s="325">
        <f>'Dades per operadors'!U49</f>
        <v>0</v>
      </c>
      <c r="N26" s="615" t="s">
        <v>152</v>
      </c>
      <c r="O26" s="584">
        <f>'Dades per operadors'!T62</f>
        <v>0</v>
      </c>
      <c r="P26" s="325">
        <f>'Dades per operadors'!U62</f>
        <v>0</v>
      </c>
      <c r="Q26" s="615" t="s">
        <v>152</v>
      </c>
      <c r="R26" s="584">
        <f>'Dades per operadors'!T75</f>
        <v>3226</v>
      </c>
      <c r="S26" s="325">
        <f>'Dades per operadors'!U75</f>
        <v>0.54557754101133094</v>
      </c>
      <c r="T26" s="615" t="s">
        <v>152</v>
      </c>
      <c r="U26" s="303">
        <f>'Dades per operadors'!T88</f>
        <v>0</v>
      </c>
      <c r="V26" s="325">
        <f>'Dades per operadors'!U88</f>
        <v>0</v>
      </c>
    </row>
    <row r="27" spans="2:22" x14ac:dyDescent="0.25">
      <c r="B27" s="615" t="s">
        <v>147</v>
      </c>
      <c r="C27" s="555">
        <f>'Dades per operadors'!T11</f>
        <v>1051</v>
      </c>
      <c r="D27" s="325">
        <f>'Dades per operadors'!U11</f>
        <v>0.18240194376952448</v>
      </c>
      <c r="E27" s="615" t="s">
        <v>147</v>
      </c>
      <c r="F27" s="555">
        <f>'Dades per operadors'!T24</f>
        <v>522</v>
      </c>
      <c r="G27" s="325">
        <f>'Dades per operadors'!U24</f>
        <v>9.0593543908365146E-2</v>
      </c>
      <c r="H27" s="615" t="s">
        <v>147</v>
      </c>
      <c r="I27" s="584">
        <f>'Dades per operadors'!T37</f>
        <v>1157</v>
      </c>
      <c r="J27" s="325">
        <f>'Dades per operadors'!U37</f>
        <v>0.20079833391183616</v>
      </c>
      <c r="K27" s="615" t="s">
        <v>147</v>
      </c>
      <c r="L27" s="584">
        <f>'Dades per operadors'!T50</f>
        <v>6</v>
      </c>
      <c r="M27" s="325">
        <f>'Dades per operadors'!U50</f>
        <v>1.0413051023950017E-3</v>
      </c>
      <c r="N27" s="615" t="s">
        <v>147</v>
      </c>
      <c r="O27" s="584">
        <f>'Dades per operadors'!T63</f>
        <v>0</v>
      </c>
      <c r="P27" s="325">
        <f>'Dades per operadors'!U63</f>
        <v>0</v>
      </c>
      <c r="Q27" s="615" t="s">
        <v>147</v>
      </c>
      <c r="R27" s="584">
        <f>'Dades per operadors'!T76</f>
        <v>3026</v>
      </c>
      <c r="S27" s="325">
        <f>'Dades per operadors'!U76</f>
        <v>0.5251648733078792</v>
      </c>
      <c r="T27" s="615" t="s">
        <v>147</v>
      </c>
      <c r="U27" s="303">
        <f>'Dades per operadors'!T89</f>
        <v>0</v>
      </c>
      <c r="V27" s="325">
        <f>'Dades per operadors'!U89</f>
        <v>0</v>
      </c>
    </row>
    <row r="28" spans="2:22" x14ac:dyDescent="0.25">
      <c r="B28" s="615" t="s">
        <v>148</v>
      </c>
      <c r="C28" s="555">
        <f>'Dades per operadors'!T12</f>
        <v>781</v>
      </c>
      <c r="D28" s="325">
        <f>'Dades per operadors'!U12</f>
        <v>0.16673783091374894</v>
      </c>
      <c r="E28" s="615" t="s">
        <v>148</v>
      </c>
      <c r="F28" s="555">
        <f>'Dades per operadors'!T25</f>
        <v>352</v>
      </c>
      <c r="G28" s="325">
        <f>'Dades per operadors'!U25</f>
        <v>7.5149444918872751E-2</v>
      </c>
      <c r="H28" s="615" t="s">
        <v>148</v>
      </c>
      <c r="I28" s="584">
        <f>'Dades per operadors'!T38</f>
        <v>1032</v>
      </c>
      <c r="J28" s="325">
        <f>'Dades per operadors'!U38</f>
        <v>0.22032450896669514</v>
      </c>
      <c r="K28" s="615" t="s">
        <v>148</v>
      </c>
      <c r="L28" s="584">
        <f>'Dades per operadors'!T51</f>
        <v>4</v>
      </c>
      <c r="M28" s="325">
        <f>'Dades per operadors'!U51</f>
        <v>8.5397096498719043E-4</v>
      </c>
      <c r="N28" s="615" t="s">
        <v>148</v>
      </c>
      <c r="O28" s="584">
        <f>'Dades per operadors'!T64</f>
        <v>0</v>
      </c>
      <c r="P28" s="325">
        <f>'Dades per operadors'!U64</f>
        <v>0</v>
      </c>
      <c r="Q28" s="615" t="s">
        <v>148</v>
      </c>
      <c r="R28" s="584">
        <f>'Dades per operadors'!T77</f>
        <v>2515</v>
      </c>
      <c r="S28" s="325">
        <f>'Dades per operadors'!U77</f>
        <v>0.53693424423569602</v>
      </c>
      <c r="T28" s="615" t="s">
        <v>148</v>
      </c>
      <c r="U28" s="303">
        <f>'Dades per operadors'!T90</f>
        <v>0</v>
      </c>
      <c r="V28" s="325">
        <f>'Dades per operadors'!U90</f>
        <v>0</v>
      </c>
    </row>
    <row r="29" spans="2:22" x14ac:dyDescent="0.25">
      <c r="B29" s="615" t="s">
        <v>149</v>
      </c>
      <c r="C29" s="555">
        <f>'Dades per operadors'!T13</f>
        <v>1008</v>
      </c>
      <c r="D29" s="325">
        <f>'Dades per operadors'!U13</f>
        <v>0.17307692307692307</v>
      </c>
      <c r="E29" s="615" t="s">
        <v>149</v>
      </c>
      <c r="F29" s="555">
        <f>'Dades per operadors'!T26</f>
        <v>587</v>
      </c>
      <c r="G29" s="325">
        <f>'Dades per operadors'!U26</f>
        <v>0.10078983516483517</v>
      </c>
      <c r="H29" s="615" t="s">
        <v>149</v>
      </c>
      <c r="I29" s="584">
        <f>'Dades per operadors'!T39</f>
        <v>1123</v>
      </c>
      <c r="J29" s="325">
        <f>'Dades per operadors'!U39</f>
        <v>0.19282280219780221</v>
      </c>
      <c r="K29" s="615" t="s">
        <v>149</v>
      </c>
      <c r="L29" s="584">
        <f>'Dades per operadors'!T52</f>
        <v>3</v>
      </c>
      <c r="M29" s="325">
        <f>'Dades per operadors'!U52</f>
        <v>5.1510989010989012E-4</v>
      </c>
      <c r="N29" s="615" t="s">
        <v>149</v>
      </c>
      <c r="O29" s="584">
        <f>'Dades per operadors'!T65</f>
        <v>0</v>
      </c>
      <c r="P29" s="325">
        <f>'Dades per operadors'!U65</f>
        <v>0</v>
      </c>
      <c r="Q29" s="615" t="s">
        <v>149</v>
      </c>
      <c r="R29" s="584">
        <f>'Dades per operadors'!T78</f>
        <v>3103</v>
      </c>
      <c r="S29" s="325">
        <f>'Dades per operadors'!U78</f>
        <v>0.53279532967032972</v>
      </c>
      <c r="T29" s="615" t="s">
        <v>149</v>
      </c>
      <c r="U29" s="303">
        <f>'Dades per operadors'!T91</f>
        <v>0</v>
      </c>
      <c r="V29" s="325">
        <f>'Dades per operadors'!U91</f>
        <v>0</v>
      </c>
    </row>
    <row r="30" spans="2:22" x14ac:dyDescent="0.25">
      <c r="B30" s="615" t="s">
        <v>18</v>
      </c>
      <c r="C30" s="555">
        <f>'Dades per operadors'!T14</f>
        <v>1163</v>
      </c>
      <c r="D30" s="325">
        <f>'Dades per operadors'!U14</f>
        <v>0.17958616429894997</v>
      </c>
      <c r="E30" s="615" t="s">
        <v>18</v>
      </c>
      <c r="F30" s="555">
        <f>'Dades per operadors'!T27</f>
        <v>669</v>
      </c>
      <c r="G30" s="325">
        <f>'Dades per operadors'!U27</f>
        <v>0.10330450895614576</v>
      </c>
      <c r="H30" s="615" t="s">
        <v>18</v>
      </c>
      <c r="I30" s="584">
        <f>'Dades per operadors'!T40</f>
        <v>1195</v>
      </c>
      <c r="J30" s="325">
        <f>'Dades per operadors'!U40</f>
        <v>0.18452748610253242</v>
      </c>
      <c r="K30" s="615" t="s">
        <v>18</v>
      </c>
      <c r="L30" s="584">
        <f>'Dades per operadors'!T53</f>
        <v>1</v>
      </c>
      <c r="M30" s="325">
        <f>'Dades per operadors'!U53</f>
        <v>1.5441630636195183E-4</v>
      </c>
      <c r="N30" s="615" t="s">
        <v>18</v>
      </c>
      <c r="O30" s="584">
        <f>'Dades per operadors'!T66</f>
        <v>4</v>
      </c>
      <c r="P30" s="325">
        <f>'Dades per operadors'!U66</f>
        <v>6.1766522544780733E-4</v>
      </c>
      <c r="Q30" s="615" t="s">
        <v>18</v>
      </c>
      <c r="R30" s="584">
        <f>'Dades per operadors'!T79</f>
        <v>3444</v>
      </c>
      <c r="S30" s="325">
        <f>'Dades per operadors'!U79</f>
        <v>0.53180975911056205</v>
      </c>
      <c r="T30" s="615" t="s">
        <v>18</v>
      </c>
      <c r="U30" s="303">
        <f>'Dades per operadors'!T92</f>
        <v>0</v>
      </c>
      <c r="V30" s="325">
        <f>'Dades per operadors'!U92</f>
        <v>0</v>
      </c>
    </row>
    <row r="31" spans="2:22" x14ac:dyDescent="0.25">
      <c r="B31" s="615" t="s">
        <v>150</v>
      </c>
      <c r="C31" s="555">
        <f>'Dades per operadors'!T15</f>
        <v>1111</v>
      </c>
      <c r="D31" s="325">
        <f>'Dades per operadors'!U15</f>
        <v>0.16579614982838381</v>
      </c>
      <c r="E31" s="615" t="s">
        <v>150</v>
      </c>
      <c r="F31" s="555">
        <f>'Dades per operadors'!T28</f>
        <v>728</v>
      </c>
      <c r="G31" s="325">
        <f>'Dades per operadors'!U28</f>
        <v>0.10864050141769885</v>
      </c>
      <c r="H31" s="615" t="s">
        <v>150</v>
      </c>
      <c r="I31" s="584">
        <f>'Dades per operadors'!T41</f>
        <v>1268</v>
      </c>
      <c r="J31" s="325">
        <f>'Dades per operadors'!U41</f>
        <v>0.18922548873302492</v>
      </c>
      <c r="K31" s="615" t="s">
        <v>150</v>
      </c>
      <c r="L31" s="584">
        <f>'Dades per operadors'!T54</f>
        <v>0</v>
      </c>
      <c r="M31" s="325">
        <f>'Dades per operadors'!U54</f>
        <v>0</v>
      </c>
      <c r="N31" s="615" t="s">
        <v>150</v>
      </c>
      <c r="O31" s="584">
        <f>'Dades per operadors'!T67</f>
        <v>8</v>
      </c>
      <c r="P31" s="325">
        <f>'Dades per operadors'!U67</f>
        <v>1.1938516639307566E-3</v>
      </c>
      <c r="Q31" s="615" t="s">
        <v>150</v>
      </c>
      <c r="R31" s="584">
        <f>'Dades per operadors'!T80</f>
        <v>3586</v>
      </c>
      <c r="S31" s="325">
        <f>'Dades per operadors'!U80</f>
        <v>0.53514400835696163</v>
      </c>
      <c r="T31" s="615" t="s">
        <v>150</v>
      </c>
      <c r="U31" s="303">
        <f>'Dades per operadors'!T93</f>
        <v>0</v>
      </c>
      <c r="V31" s="325">
        <f>'Dades per operadors'!U93</f>
        <v>0</v>
      </c>
    </row>
    <row r="32" spans="2:22" x14ac:dyDescent="0.25">
      <c r="B32" s="616" t="s">
        <v>151</v>
      </c>
      <c r="C32" s="555">
        <f>'Dades per operadors'!T16</f>
        <v>1073</v>
      </c>
      <c r="D32" s="325">
        <f>'Dades per operadors'!U16</f>
        <v>0.16977848101265822</v>
      </c>
      <c r="E32" s="616" t="s">
        <v>151</v>
      </c>
      <c r="F32" s="555">
        <f>'Dades per operadors'!T29</f>
        <v>668</v>
      </c>
      <c r="G32" s="325">
        <f>'Dades per operadors'!U29</f>
        <v>0.10569620253164556</v>
      </c>
      <c r="H32" s="616" t="s">
        <v>151</v>
      </c>
      <c r="I32" s="584">
        <f>'Dades per operadors'!T42</f>
        <v>1178</v>
      </c>
      <c r="J32" s="325">
        <f>'Dades per operadors'!U42</f>
        <v>0.18639240506329113</v>
      </c>
      <c r="K32" s="616" t="s">
        <v>151</v>
      </c>
      <c r="L32" s="584">
        <f>'Dades per operadors'!T55</f>
        <v>1</v>
      </c>
      <c r="M32" s="325">
        <f>'Dades per operadors'!U55</f>
        <v>1.5822784810126583E-4</v>
      </c>
      <c r="N32" s="616" t="s">
        <v>151</v>
      </c>
      <c r="O32" s="584">
        <f>'Dades per operadors'!T68</f>
        <v>8</v>
      </c>
      <c r="P32" s="325">
        <f>'Dades per operadors'!U68</f>
        <v>1.2658227848101266E-3</v>
      </c>
      <c r="Q32" s="616" t="s">
        <v>151</v>
      </c>
      <c r="R32" s="584">
        <f>'Dades per operadors'!T81</f>
        <v>3391</v>
      </c>
      <c r="S32" s="325">
        <f>'Dades per operadors'!U81</f>
        <v>0.53655063291139238</v>
      </c>
      <c r="T32" s="616" t="s">
        <v>151</v>
      </c>
      <c r="U32" s="303">
        <f>'Dades per operadors'!T94</f>
        <v>1</v>
      </c>
      <c r="V32" s="325">
        <f>'Dades per operadors'!U94</f>
        <v>1.5822784810126583E-4</v>
      </c>
    </row>
    <row r="33" spans="2:22" ht="17.25" x14ac:dyDescent="0.35">
      <c r="B33" s="620" t="s">
        <v>10</v>
      </c>
      <c r="C33" s="590">
        <f>'Dades per operadors'!T17</f>
        <v>8223</v>
      </c>
      <c r="D33" s="741">
        <f>'Dades per operadors'!U17</f>
        <v>0.16900974226168455</v>
      </c>
      <c r="E33" s="621" t="s">
        <v>10</v>
      </c>
      <c r="F33" s="590">
        <f>'Dades per operadors'!T30</f>
        <v>4288</v>
      </c>
      <c r="G33" s="741">
        <f>'Dades per operadors'!U30</f>
        <v>8.8132527644181363E-2</v>
      </c>
      <c r="H33" s="620" t="s">
        <v>10</v>
      </c>
      <c r="I33" s="590">
        <f>'Dades per operadors'!T43</f>
        <v>9866</v>
      </c>
      <c r="J33" s="741">
        <f>'Dades per operadors'!U43</f>
        <v>0.20277880544251242</v>
      </c>
      <c r="K33" s="620" t="s">
        <v>10</v>
      </c>
      <c r="L33" s="590">
        <f>'Dades per operadors'!T56</f>
        <v>15</v>
      </c>
      <c r="M33" s="741">
        <f>'Dades per operadors'!U56</f>
        <v>3.0829942039708964E-4</v>
      </c>
      <c r="N33" s="620" t="s">
        <v>10</v>
      </c>
      <c r="O33" s="590">
        <f>'Dades per operadors'!T69</f>
        <v>20</v>
      </c>
      <c r="P33" s="741">
        <f>'Dades per operadors'!U69</f>
        <v>4.1106589386278621E-4</v>
      </c>
      <c r="Q33" s="620" t="s">
        <v>10</v>
      </c>
      <c r="R33" s="590">
        <f>'Dades per operadors'!T82</f>
        <v>26241</v>
      </c>
      <c r="S33" s="741">
        <f>'Dades per operadors'!U82</f>
        <v>0.5393390060426686</v>
      </c>
      <c r="T33" s="620" t="s">
        <v>10</v>
      </c>
      <c r="U33" s="590">
        <f>'Dades per operadors'!T95</f>
        <v>1</v>
      </c>
      <c r="V33" s="741">
        <f>'Dades per operadors'!U95</f>
        <v>2.0553294693139311E-5</v>
      </c>
    </row>
  </sheetData>
  <mergeCells count="9">
    <mergeCell ref="B2:C2"/>
    <mergeCell ref="T19:V19"/>
    <mergeCell ref="E19:G19"/>
    <mergeCell ref="B19:D19"/>
    <mergeCell ref="H19:J19"/>
    <mergeCell ref="K19:M19"/>
    <mergeCell ref="N19:P19"/>
    <mergeCell ref="Q19:S19"/>
    <mergeCell ref="B18:V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D137:W248"/>
  <sheetViews>
    <sheetView showGridLines="0" zoomScale="90" zoomScaleNormal="90" workbookViewId="0">
      <selection activeCell="J5" sqref="J5"/>
    </sheetView>
  </sheetViews>
  <sheetFormatPr baseColWidth="10" defaultRowHeight="15" x14ac:dyDescent="0.25"/>
  <sheetData>
    <row r="137" spans="20:20" x14ac:dyDescent="0.25">
      <c r="T137" s="608"/>
    </row>
    <row r="138" spans="20:20" x14ac:dyDescent="0.25">
      <c r="T138" s="608"/>
    </row>
    <row r="139" spans="20:20" x14ac:dyDescent="0.25">
      <c r="T139" s="608"/>
    </row>
    <row r="140" spans="20:20" x14ac:dyDescent="0.25">
      <c r="T140" s="608"/>
    </row>
    <row r="141" spans="20:20" x14ac:dyDescent="0.25">
      <c r="T141" s="608"/>
    </row>
    <row r="142" spans="20:20" x14ac:dyDescent="0.25">
      <c r="T142" s="608"/>
    </row>
    <row r="143" spans="20:20" x14ac:dyDescent="0.25">
      <c r="T143" s="608"/>
    </row>
    <row r="192" spans="11:11" x14ac:dyDescent="0.25">
      <c r="K192" s="606"/>
    </row>
    <row r="220" spans="7:23" x14ac:dyDescent="0.25">
      <c r="G220" s="732"/>
      <c r="H220" s="732"/>
      <c r="I220" s="732"/>
      <c r="J220" s="732"/>
      <c r="K220" s="732"/>
    </row>
    <row r="221" spans="7:23" x14ac:dyDescent="0.25">
      <c r="G221" s="732"/>
      <c r="H221" s="732"/>
      <c r="I221" s="732"/>
      <c r="J221" s="732"/>
      <c r="K221" s="732"/>
    </row>
    <row r="222" spans="7:23" x14ac:dyDescent="0.25">
      <c r="G222" s="732"/>
      <c r="H222" s="732" t="s">
        <v>72</v>
      </c>
      <c r="I222" s="732"/>
      <c r="J222" s="732" t="s">
        <v>127</v>
      </c>
      <c r="K222" s="732"/>
      <c r="N222" s="731"/>
      <c r="O222" s="731"/>
      <c r="P222" s="731"/>
      <c r="Q222" s="731"/>
      <c r="R222" s="731"/>
      <c r="S222" s="731"/>
      <c r="T222" s="731"/>
      <c r="U222" s="731"/>
      <c r="V222" s="731"/>
      <c r="W222" s="731"/>
    </row>
    <row r="223" spans="7:23" x14ac:dyDescent="0.25">
      <c r="G223" s="732"/>
      <c r="H223" s="732" t="s">
        <v>125</v>
      </c>
      <c r="I223" s="732"/>
      <c r="J223" s="732">
        <v>4</v>
      </c>
      <c r="K223" s="732"/>
      <c r="N223" s="731"/>
      <c r="O223" s="731"/>
      <c r="P223" s="731"/>
      <c r="Q223" s="731"/>
      <c r="R223" s="731"/>
      <c r="S223" s="731"/>
      <c r="T223" s="731"/>
      <c r="U223" s="731"/>
      <c r="V223" s="731"/>
      <c r="W223" s="731"/>
    </row>
    <row r="224" spans="7:23" x14ac:dyDescent="0.25">
      <c r="G224" s="732"/>
      <c r="H224" s="732" t="s">
        <v>160</v>
      </c>
      <c r="I224" s="732"/>
      <c r="J224" s="732">
        <v>1</v>
      </c>
      <c r="K224" s="732"/>
      <c r="N224" s="731"/>
      <c r="O224" s="731"/>
      <c r="P224" s="731"/>
      <c r="Q224" s="731"/>
      <c r="R224" s="731"/>
      <c r="S224" s="731"/>
      <c r="T224" s="731"/>
      <c r="U224" s="731"/>
      <c r="V224" s="731"/>
      <c r="W224" s="731"/>
    </row>
    <row r="225" spans="7:23" x14ac:dyDescent="0.25">
      <c r="G225" s="732"/>
      <c r="H225" s="732" t="s">
        <v>161</v>
      </c>
      <c r="I225" s="732"/>
      <c r="J225" s="732">
        <v>8</v>
      </c>
      <c r="K225" s="732"/>
      <c r="N225" s="731"/>
      <c r="O225" s="731"/>
      <c r="P225" s="731"/>
      <c r="Q225" s="731"/>
      <c r="R225" s="731"/>
      <c r="S225" s="731"/>
      <c r="T225" s="731"/>
      <c r="U225" s="731"/>
      <c r="V225" s="731"/>
      <c r="W225" s="731"/>
    </row>
    <row r="226" spans="7:23" x14ac:dyDescent="0.25">
      <c r="G226" s="732"/>
      <c r="H226" s="732" t="s">
        <v>126</v>
      </c>
      <c r="I226" s="732"/>
      <c r="J226" s="732">
        <v>20</v>
      </c>
      <c r="K226" s="732"/>
      <c r="N226" s="731"/>
      <c r="O226" s="731"/>
      <c r="P226" s="731"/>
      <c r="Q226" s="731"/>
      <c r="R226" s="731"/>
      <c r="S226" s="731"/>
      <c r="T226" s="731"/>
      <c r="U226" s="731"/>
      <c r="V226" s="731"/>
      <c r="W226" s="731"/>
    </row>
    <row r="227" spans="7:23" x14ac:dyDescent="0.25">
      <c r="G227" s="732"/>
      <c r="H227" s="732"/>
      <c r="I227" s="732"/>
      <c r="J227" s="732"/>
      <c r="K227" s="732"/>
      <c r="N227" s="731"/>
      <c r="O227" s="731"/>
      <c r="P227" s="731"/>
      <c r="Q227" s="731"/>
      <c r="R227" s="731"/>
      <c r="S227" s="731"/>
      <c r="T227" s="731"/>
      <c r="U227" s="731"/>
      <c r="V227" s="731"/>
      <c r="W227" s="731"/>
    </row>
    <row r="228" spans="7:23" x14ac:dyDescent="0.25">
      <c r="G228" s="732"/>
      <c r="H228" s="732"/>
      <c r="I228" s="732"/>
      <c r="J228" s="732"/>
      <c r="K228" s="732"/>
      <c r="N228" s="731"/>
      <c r="O228" s="731"/>
      <c r="P228" s="731"/>
      <c r="Q228" s="731"/>
      <c r="R228" s="731"/>
      <c r="S228" s="731"/>
      <c r="T228" s="731"/>
      <c r="U228" s="731"/>
      <c r="V228" s="731"/>
      <c r="W228" s="731"/>
    </row>
    <row r="229" spans="7:23" x14ac:dyDescent="0.25">
      <c r="G229" s="732"/>
      <c r="H229" s="732"/>
      <c r="I229" s="732"/>
      <c r="J229" s="732"/>
      <c r="K229" s="732"/>
      <c r="N229" s="731"/>
      <c r="O229" s="731"/>
      <c r="P229" s="731"/>
      <c r="Q229" s="731"/>
      <c r="R229" s="731"/>
      <c r="S229" s="731"/>
      <c r="T229" s="731"/>
      <c r="U229" s="731"/>
      <c r="V229" s="731"/>
      <c r="W229" s="731"/>
    </row>
    <row r="230" spans="7:23" x14ac:dyDescent="0.25">
      <c r="N230" s="731"/>
      <c r="O230" s="731"/>
      <c r="P230" s="731"/>
      <c r="Q230" s="731"/>
      <c r="R230" s="731"/>
      <c r="S230" s="731"/>
      <c r="T230" s="731"/>
      <c r="U230" s="731"/>
      <c r="V230" s="731"/>
      <c r="W230" s="731"/>
    </row>
    <row r="231" spans="7:23" x14ac:dyDescent="0.25">
      <c r="N231" s="731"/>
      <c r="O231" s="731"/>
      <c r="P231" s="731"/>
      <c r="Q231" s="731"/>
      <c r="R231" s="731"/>
      <c r="S231" s="731"/>
      <c r="T231" s="731"/>
      <c r="U231" s="731"/>
      <c r="V231" s="731"/>
      <c r="W231" s="731"/>
    </row>
    <row r="232" spans="7:23" x14ac:dyDescent="0.25">
      <c r="N232" s="731"/>
      <c r="O232" s="731"/>
      <c r="P232" s="731"/>
      <c r="Q232" s="731"/>
      <c r="R232" s="731"/>
      <c r="S232" s="731"/>
      <c r="T232" s="731"/>
      <c r="U232" s="731"/>
      <c r="V232" s="731"/>
      <c r="W232" s="731"/>
    </row>
    <row r="233" spans="7:23" x14ac:dyDescent="0.25">
      <c r="N233" s="731"/>
      <c r="O233" s="731"/>
      <c r="P233" s="731"/>
      <c r="Q233" s="731"/>
      <c r="R233" s="731"/>
      <c r="S233" s="731"/>
      <c r="T233" s="731"/>
      <c r="U233" s="731"/>
      <c r="V233" s="731"/>
      <c r="W233" s="731"/>
    </row>
    <row r="234" spans="7:23" x14ac:dyDescent="0.25">
      <c r="N234" s="731"/>
      <c r="O234" s="731"/>
      <c r="P234" s="731"/>
      <c r="Q234" s="731"/>
      <c r="R234" s="731"/>
      <c r="S234" s="731"/>
      <c r="T234" s="731"/>
      <c r="U234" s="731"/>
      <c r="V234" s="731"/>
      <c r="W234" s="731"/>
    </row>
    <row r="235" spans="7:23" x14ac:dyDescent="0.25">
      <c r="N235" s="731"/>
      <c r="O235" s="731"/>
      <c r="P235" s="731"/>
      <c r="Q235" s="731"/>
      <c r="R235" s="731"/>
      <c r="S235" s="731"/>
      <c r="T235" s="731"/>
      <c r="U235" s="731"/>
      <c r="V235" s="731"/>
      <c r="W235" s="731"/>
    </row>
    <row r="236" spans="7:23" x14ac:dyDescent="0.25">
      <c r="N236" s="731"/>
      <c r="O236" s="731"/>
      <c r="P236" s="731"/>
      <c r="Q236" s="731"/>
      <c r="R236" s="731"/>
      <c r="S236" s="731"/>
      <c r="T236" s="731"/>
      <c r="U236" s="731"/>
      <c r="V236" s="731"/>
      <c r="W236" s="731"/>
    </row>
    <row r="237" spans="7:23" x14ac:dyDescent="0.25">
      <c r="N237" s="731"/>
      <c r="O237" s="731"/>
      <c r="P237" s="731"/>
      <c r="Q237" s="731"/>
      <c r="R237" s="731"/>
      <c r="S237" s="731"/>
      <c r="T237" s="731"/>
      <c r="U237" s="731"/>
      <c r="V237" s="731"/>
      <c r="W237" s="731"/>
    </row>
    <row r="238" spans="7:23" x14ac:dyDescent="0.25">
      <c r="N238" s="731"/>
      <c r="O238" s="731"/>
      <c r="P238" s="731"/>
      <c r="Q238" s="731"/>
      <c r="R238" s="731"/>
      <c r="S238" s="731"/>
      <c r="T238" s="731"/>
      <c r="U238" s="731"/>
      <c r="V238" s="731"/>
      <c r="W238" s="731"/>
    </row>
    <row r="239" spans="7:23" x14ac:dyDescent="0.25">
      <c r="N239" s="731"/>
      <c r="O239" s="731"/>
      <c r="P239" s="731"/>
      <c r="Q239" s="731"/>
      <c r="R239" s="731"/>
      <c r="S239" s="731"/>
      <c r="T239" s="731"/>
      <c r="U239" s="731"/>
      <c r="V239" s="731"/>
      <c r="W239" s="731"/>
    </row>
    <row r="240" spans="7:23" x14ac:dyDescent="0.25">
      <c r="N240" s="731"/>
      <c r="O240" s="731"/>
      <c r="P240" s="731"/>
      <c r="Q240" s="731"/>
      <c r="R240" s="731"/>
      <c r="S240" s="731"/>
      <c r="T240" s="731"/>
      <c r="U240" s="731"/>
      <c r="V240" s="731"/>
      <c r="W240" s="731"/>
    </row>
    <row r="241" spans="4:23" x14ac:dyDescent="0.25">
      <c r="D241" s="731"/>
      <c r="E241" s="731"/>
      <c r="F241" s="731"/>
      <c r="G241" s="731"/>
      <c r="H241" s="731"/>
      <c r="I241" s="731"/>
      <c r="J241" s="731"/>
      <c r="K241" s="731"/>
      <c r="L241" s="731"/>
      <c r="M241" s="731"/>
      <c r="N241" s="731"/>
      <c r="O241" s="731"/>
      <c r="P241" s="731"/>
      <c r="Q241" s="731"/>
      <c r="R241" s="731"/>
      <c r="S241" s="731"/>
      <c r="T241" s="731"/>
      <c r="U241" s="731"/>
      <c r="V241" s="731"/>
      <c r="W241" s="731"/>
    </row>
    <row r="242" spans="4:23" x14ac:dyDescent="0.25">
      <c r="D242" s="731"/>
      <c r="E242" s="731"/>
      <c r="F242" s="731"/>
      <c r="G242" s="731"/>
      <c r="H242" s="731"/>
      <c r="I242" s="731"/>
      <c r="J242" s="731"/>
      <c r="K242" s="731"/>
      <c r="L242" s="731"/>
      <c r="M242" s="731"/>
      <c r="N242" s="731"/>
      <c r="O242" s="731"/>
      <c r="P242" s="731"/>
      <c r="Q242" s="731"/>
      <c r="R242" s="731"/>
      <c r="S242" s="731"/>
      <c r="T242" s="731"/>
      <c r="U242" s="731"/>
      <c r="V242" s="731"/>
      <c r="W242" s="731"/>
    </row>
    <row r="243" spans="4:23" x14ac:dyDescent="0.25">
      <c r="D243" s="731"/>
      <c r="E243" s="731"/>
      <c r="F243" s="731"/>
      <c r="G243" s="731"/>
      <c r="H243" s="731"/>
      <c r="I243" s="731"/>
      <c r="J243" s="731"/>
      <c r="K243" s="731"/>
      <c r="L243" s="731"/>
      <c r="M243" s="731"/>
      <c r="N243" s="731"/>
      <c r="O243" s="731"/>
      <c r="P243" s="731"/>
      <c r="Q243" s="731"/>
      <c r="R243" s="731"/>
      <c r="S243" s="731"/>
      <c r="T243" s="731"/>
      <c r="U243" s="731"/>
      <c r="V243" s="731"/>
      <c r="W243" s="731"/>
    </row>
    <row r="244" spans="4:23" x14ac:dyDescent="0.25">
      <c r="D244" s="731"/>
      <c r="E244" s="731"/>
      <c r="F244" s="731"/>
      <c r="G244" s="731"/>
      <c r="H244" s="731"/>
      <c r="I244" s="731"/>
      <c r="J244" s="731"/>
      <c r="K244" s="731"/>
      <c r="L244" s="731"/>
      <c r="M244" s="731"/>
      <c r="N244" s="731"/>
      <c r="O244" s="731"/>
      <c r="P244" s="731"/>
      <c r="Q244" s="731"/>
      <c r="R244" s="731"/>
      <c r="S244" s="731"/>
      <c r="T244" s="731"/>
      <c r="U244" s="731"/>
      <c r="V244" s="731"/>
      <c r="W244" s="731"/>
    </row>
    <row r="245" spans="4:23" x14ac:dyDescent="0.25">
      <c r="D245" s="731"/>
      <c r="E245" s="731"/>
      <c r="F245" s="731"/>
      <c r="G245" s="731"/>
      <c r="H245" s="731"/>
      <c r="I245" s="731"/>
      <c r="J245" s="731"/>
      <c r="K245" s="731"/>
      <c r="L245" s="731"/>
      <c r="M245" s="731"/>
      <c r="N245" s="731"/>
    </row>
    <row r="246" spans="4:23" x14ac:dyDescent="0.25">
      <c r="D246" s="731"/>
      <c r="E246" s="731"/>
      <c r="F246" s="731"/>
      <c r="G246" s="731"/>
      <c r="H246" s="731"/>
      <c r="I246" s="731"/>
      <c r="J246" s="731"/>
      <c r="K246" s="731"/>
      <c r="L246" s="731"/>
      <c r="M246" s="731"/>
      <c r="N246" s="731"/>
    </row>
    <row r="247" spans="4:23" x14ac:dyDescent="0.25">
      <c r="D247" s="731"/>
      <c r="E247" s="731"/>
      <c r="F247" s="731"/>
      <c r="G247" s="731"/>
      <c r="H247" s="731"/>
      <c r="I247" s="731"/>
      <c r="J247" s="731"/>
      <c r="K247" s="731"/>
      <c r="L247" s="731"/>
      <c r="M247" s="731"/>
      <c r="N247" s="731"/>
    </row>
    <row r="248" spans="4:23" x14ac:dyDescent="0.25">
      <c r="D248" s="731"/>
      <c r="E248" s="731"/>
      <c r="F248" s="731"/>
      <c r="G248" s="731"/>
      <c r="H248" s="731"/>
      <c r="I248" s="731"/>
      <c r="J248" s="731"/>
      <c r="K248" s="731"/>
      <c r="L248" s="731"/>
      <c r="M248" s="731"/>
      <c r="N248" s="73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X107"/>
  <sheetViews>
    <sheetView showGridLines="0" zoomScale="85" zoomScaleNormal="85" workbookViewId="0">
      <selection activeCell="W19" sqref="W19"/>
    </sheetView>
  </sheetViews>
  <sheetFormatPr baseColWidth="10" defaultRowHeight="13.5" x14ac:dyDescent="0.25"/>
  <cols>
    <col min="1" max="1" width="3" style="4" customWidth="1"/>
    <col min="2" max="2" width="10.28515625" style="4" customWidth="1"/>
    <col min="3" max="3" width="12.28515625" style="4" customWidth="1"/>
    <col min="4" max="4" width="11.42578125" style="1"/>
    <col min="5" max="5" width="8.7109375" style="160" customWidth="1"/>
    <col min="6" max="6" width="13.85546875" style="1" customWidth="1"/>
    <col min="7" max="7" width="7.7109375" style="160" customWidth="1"/>
    <col min="8" max="8" width="16.140625" style="160" customWidth="1"/>
    <col min="9" max="9" width="7.7109375" style="160" customWidth="1"/>
    <col min="10" max="10" width="22.85546875" style="1" customWidth="1"/>
    <col min="11" max="11" width="8.42578125" style="160" customWidth="1"/>
    <col min="12" max="12" width="27.28515625" style="1" customWidth="1"/>
    <col min="13" max="13" width="7.85546875" style="160" customWidth="1"/>
    <col min="14" max="14" width="22.7109375" style="1" customWidth="1"/>
    <col min="15" max="15" width="8.28515625" style="160" customWidth="1"/>
    <col min="16" max="16" width="17" style="160" customWidth="1"/>
    <col min="17" max="17" width="8.28515625" style="160" customWidth="1"/>
    <col min="18" max="18" width="23.140625" style="1" customWidth="1"/>
    <col min="19" max="19" width="8.7109375" style="160" customWidth="1"/>
    <col min="20" max="20" width="12.7109375" style="7" customWidth="1"/>
    <col min="21" max="251" width="11.42578125" style="4"/>
    <col min="252" max="253" width="15.42578125" style="4" bestFit="1" customWidth="1"/>
    <col min="254" max="254" width="20.7109375" style="4" bestFit="1" customWidth="1"/>
    <col min="255" max="255" width="26.42578125" style="4" bestFit="1" customWidth="1"/>
    <col min="256" max="258" width="11.42578125" style="4"/>
    <col min="259" max="259" width="17.28515625" style="4" customWidth="1"/>
    <col min="260" max="260" width="18.7109375" style="4" customWidth="1"/>
    <col min="261" max="261" width="11.42578125" style="4"/>
    <col min="262" max="262" width="14.140625" style="4" customWidth="1"/>
    <col min="263" max="507" width="11.42578125" style="4"/>
    <col min="508" max="509" width="15.42578125" style="4" bestFit="1" customWidth="1"/>
    <col min="510" max="510" width="20.7109375" style="4" bestFit="1" customWidth="1"/>
    <col min="511" max="511" width="26.42578125" style="4" bestFit="1" customWidth="1"/>
    <col min="512" max="514" width="11.42578125" style="4"/>
    <col min="515" max="515" width="17.28515625" style="4" customWidth="1"/>
    <col min="516" max="516" width="18.7109375" style="4" customWidth="1"/>
    <col min="517" max="517" width="11.42578125" style="4"/>
    <col min="518" max="518" width="14.140625" style="4" customWidth="1"/>
    <col min="519" max="763" width="11.42578125" style="4"/>
    <col min="764" max="765" width="15.42578125" style="4" bestFit="1" customWidth="1"/>
    <col min="766" max="766" width="20.7109375" style="4" bestFit="1" customWidth="1"/>
    <col min="767" max="767" width="26.42578125" style="4" bestFit="1" customWidth="1"/>
    <col min="768" max="770" width="11.42578125" style="4"/>
    <col min="771" max="771" width="17.28515625" style="4" customWidth="1"/>
    <col min="772" max="772" width="18.7109375" style="4" customWidth="1"/>
    <col min="773" max="773" width="11.42578125" style="4"/>
    <col min="774" max="774" width="14.140625" style="4" customWidth="1"/>
    <col min="775" max="1019" width="11.42578125" style="4"/>
    <col min="1020" max="1021" width="15.42578125" style="4" bestFit="1" customWidth="1"/>
    <col min="1022" max="1022" width="20.7109375" style="4" bestFit="1" customWidth="1"/>
    <col min="1023" max="1023" width="26.42578125" style="4" bestFit="1" customWidth="1"/>
    <col min="1024" max="1026" width="11.42578125" style="4"/>
    <col min="1027" max="1027" width="17.28515625" style="4" customWidth="1"/>
    <col min="1028" max="1028" width="18.7109375" style="4" customWidth="1"/>
    <col min="1029" max="1029" width="11.42578125" style="4"/>
    <col min="1030" max="1030" width="14.140625" style="4" customWidth="1"/>
    <col min="1031" max="1275" width="11.42578125" style="4"/>
    <col min="1276" max="1277" width="15.42578125" style="4" bestFit="1" customWidth="1"/>
    <col min="1278" max="1278" width="20.7109375" style="4" bestFit="1" customWidth="1"/>
    <col min="1279" max="1279" width="26.42578125" style="4" bestFit="1" customWidth="1"/>
    <col min="1280" max="1282" width="11.42578125" style="4"/>
    <col min="1283" max="1283" width="17.28515625" style="4" customWidth="1"/>
    <col min="1284" max="1284" width="18.7109375" style="4" customWidth="1"/>
    <col min="1285" max="1285" width="11.42578125" style="4"/>
    <col min="1286" max="1286" width="14.140625" style="4" customWidth="1"/>
    <col min="1287" max="1531" width="11.42578125" style="4"/>
    <col min="1532" max="1533" width="15.42578125" style="4" bestFit="1" customWidth="1"/>
    <col min="1534" max="1534" width="20.7109375" style="4" bestFit="1" customWidth="1"/>
    <col min="1535" max="1535" width="26.42578125" style="4" bestFit="1" customWidth="1"/>
    <col min="1536" max="1538" width="11.42578125" style="4"/>
    <col min="1539" max="1539" width="17.28515625" style="4" customWidth="1"/>
    <col min="1540" max="1540" width="18.7109375" style="4" customWidth="1"/>
    <col min="1541" max="1541" width="11.42578125" style="4"/>
    <col min="1542" max="1542" width="14.140625" style="4" customWidth="1"/>
    <col min="1543" max="1787" width="11.42578125" style="4"/>
    <col min="1788" max="1789" width="15.42578125" style="4" bestFit="1" customWidth="1"/>
    <col min="1790" max="1790" width="20.7109375" style="4" bestFit="1" customWidth="1"/>
    <col min="1791" max="1791" width="26.42578125" style="4" bestFit="1" customWidth="1"/>
    <col min="1792" max="1794" width="11.42578125" style="4"/>
    <col min="1795" max="1795" width="17.28515625" style="4" customWidth="1"/>
    <col min="1796" max="1796" width="18.7109375" style="4" customWidth="1"/>
    <col min="1797" max="1797" width="11.42578125" style="4"/>
    <col min="1798" max="1798" width="14.140625" style="4" customWidth="1"/>
    <col min="1799" max="2043" width="11.42578125" style="4"/>
    <col min="2044" max="2045" width="15.42578125" style="4" bestFit="1" customWidth="1"/>
    <col min="2046" max="2046" width="20.7109375" style="4" bestFit="1" customWidth="1"/>
    <col min="2047" max="2047" width="26.42578125" style="4" bestFit="1" customWidth="1"/>
    <col min="2048" max="2050" width="11.42578125" style="4"/>
    <col min="2051" max="2051" width="17.28515625" style="4" customWidth="1"/>
    <col min="2052" max="2052" width="18.7109375" style="4" customWidth="1"/>
    <col min="2053" max="2053" width="11.42578125" style="4"/>
    <col min="2054" max="2054" width="14.140625" style="4" customWidth="1"/>
    <col min="2055" max="2299" width="11.42578125" style="4"/>
    <col min="2300" max="2301" width="15.42578125" style="4" bestFit="1" customWidth="1"/>
    <col min="2302" max="2302" width="20.7109375" style="4" bestFit="1" customWidth="1"/>
    <col min="2303" max="2303" width="26.42578125" style="4" bestFit="1" customWidth="1"/>
    <col min="2304" max="2306" width="11.42578125" style="4"/>
    <col min="2307" max="2307" width="17.28515625" style="4" customWidth="1"/>
    <col min="2308" max="2308" width="18.7109375" style="4" customWidth="1"/>
    <col min="2309" max="2309" width="11.42578125" style="4"/>
    <col min="2310" max="2310" width="14.140625" style="4" customWidth="1"/>
    <col min="2311" max="2555" width="11.42578125" style="4"/>
    <col min="2556" max="2557" width="15.42578125" style="4" bestFit="1" customWidth="1"/>
    <col min="2558" max="2558" width="20.7109375" style="4" bestFit="1" customWidth="1"/>
    <col min="2559" max="2559" width="26.42578125" style="4" bestFit="1" customWidth="1"/>
    <col min="2560" max="2562" width="11.42578125" style="4"/>
    <col min="2563" max="2563" width="17.28515625" style="4" customWidth="1"/>
    <col min="2564" max="2564" width="18.7109375" style="4" customWidth="1"/>
    <col min="2565" max="2565" width="11.42578125" style="4"/>
    <col min="2566" max="2566" width="14.140625" style="4" customWidth="1"/>
    <col min="2567" max="2811" width="11.42578125" style="4"/>
    <col min="2812" max="2813" width="15.42578125" style="4" bestFit="1" customWidth="1"/>
    <col min="2814" max="2814" width="20.7109375" style="4" bestFit="1" customWidth="1"/>
    <col min="2815" max="2815" width="26.42578125" style="4" bestFit="1" customWidth="1"/>
    <col min="2816" max="2818" width="11.42578125" style="4"/>
    <col min="2819" max="2819" width="17.28515625" style="4" customWidth="1"/>
    <col min="2820" max="2820" width="18.7109375" style="4" customWidth="1"/>
    <col min="2821" max="2821" width="11.42578125" style="4"/>
    <col min="2822" max="2822" width="14.140625" style="4" customWidth="1"/>
    <col min="2823" max="3067" width="11.42578125" style="4"/>
    <col min="3068" max="3069" width="15.42578125" style="4" bestFit="1" customWidth="1"/>
    <col min="3070" max="3070" width="20.7109375" style="4" bestFit="1" customWidth="1"/>
    <col min="3071" max="3071" width="26.42578125" style="4" bestFit="1" customWidth="1"/>
    <col min="3072" max="3074" width="11.42578125" style="4"/>
    <col min="3075" max="3075" width="17.28515625" style="4" customWidth="1"/>
    <col min="3076" max="3076" width="18.7109375" style="4" customWidth="1"/>
    <col min="3077" max="3077" width="11.42578125" style="4"/>
    <col min="3078" max="3078" width="14.140625" style="4" customWidth="1"/>
    <col min="3079" max="3323" width="11.42578125" style="4"/>
    <col min="3324" max="3325" width="15.42578125" style="4" bestFit="1" customWidth="1"/>
    <col min="3326" max="3326" width="20.7109375" style="4" bestFit="1" customWidth="1"/>
    <col min="3327" max="3327" width="26.42578125" style="4" bestFit="1" customWidth="1"/>
    <col min="3328" max="3330" width="11.42578125" style="4"/>
    <col min="3331" max="3331" width="17.28515625" style="4" customWidth="1"/>
    <col min="3332" max="3332" width="18.7109375" style="4" customWidth="1"/>
    <col min="3333" max="3333" width="11.42578125" style="4"/>
    <col min="3334" max="3334" width="14.140625" style="4" customWidth="1"/>
    <col min="3335" max="3579" width="11.42578125" style="4"/>
    <col min="3580" max="3581" width="15.42578125" style="4" bestFit="1" customWidth="1"/>
    <col min="3582" max="3582" width="20.7109375" style="4" bestFit="1" customWidth="1"/>
    <col min="3583" max="3583" width="26.42578125" style="4" bestFit="1" customWidth="1"/>
    <col min="3584" max="3586" width="11.42578125" style="4"/>
    <col min="3587" max="3587" width="17.28515625" style="4" customWidth="1"/>
    <col min="3588" max="3588" width="18.7109375" style="4" customWidth="1"/>
    <col min="3589" max="3589" width="11.42578125" style="4"/>
    <col min="3590" max="3590" width="14.140625" style="4" customWidth="1"/>
    <col min="3591" max="3835" width="11.42578125" style="4"/>
    <col min="3836" max="3837" width="15.42578125" style="4" bestFit="1" customWidth="1"/>
    <col min="3838" max="3838" width="20.7109375" style="4" bestFit="1" customWidth="1"/>
    <col min="3839" max="3839" width="26.42578125" style="4" bestFit="1" customWidth="1"/>
    <col min="3840" max="3842" width="11.42578125" style="4"/>
    <col min="3843" max="3843" width="17.28515625" style="4" customWidth="1"/>
    <col min="3844" max="3844" width="18.7109375" style="4" customWidth="1"/>
    <col min="3845" max="3845" width="11.42578125" style="4"/>
    <col min="3846" max="3846" width="14.140625" style="4" customWidth="1"/>
    <col min="3847" max="4091" width="11.42578125" style="4"/>
    <col min="4092" max="4093" width="15.42578125" style="4" bestFit="1" customWidth="1"/>
    <col min="4094" max="4094" width="20.7109375" style="4" bestFit="1" customWidth="1"/>
    <col min="4095" max="4095" width="26.42578125" style="4" bestFit="1" customWidth="1"/>
    <col min="4096" max="4098" width="11.42578125" style="4"/>
    <col min="4099" max="4099" width="17.28515625" style="4" customWidth="1"/>
    <col min="4100" max="4100" width="18.7109375" style="4" customWidth="1"/>
    <col min="4101" max="4101" width="11.42578125" style="4"/>
    <col min="4102" max="4102" width="14.140625" style="4" customWidth="1"/>
    <col min="4103" max="4347" width="11.42578125" style="4"/>
    <col min="4348" max="4349" width="15.42578125" style="4" bestFit="1" customWidth="1"/>
    <col min="4350" max="4350" width="20.7109375" style="4" bestFit="1" customWidth="1"/>
    <col min="4351" max="4351" width="26.42578125" style="4" bestFit="1" customWidth="1"/>
    <col min="4352" max="4354" width="11.42578125" style="4"/>
    <col min="4355" max="4355" width="17.28515625" style="4" customWidth="1"/>
    <col min="4356" max="4356" width="18.7109375" style="4" customWidth="1"/>
    <col min="4357" max="4357" width="11.42578125" style="4"/>
    <col min="4358" max="4358" width="14.140625" style="4" customWidth="1"/>
    <col min="4359" max="4603" width="11.42578125" style="4"/>
    <col min="4604" max="4605" width="15.42578125" style="4" bestFit="1" customWidth="1"/>
    <col min="4606" max="4606" width="20.7109375" style="4" bestFit="1" customWidth="1"/>
    <col min="4607" max="4607" width="26.42578125" style="4" bestFit="1" customWidth="1"/>
    <col min="4608" max="4610" width="11.42578125" style="4"/>
    <col min="4611" max="4611" width="17.28515625" style="4" customWidth="1"/>
    <col min="4612" max="4612" width="18.7109375" style="4" customWidth="1"/>
    <col min="4613" max="4613" width="11.42578125" style="4"/>
    <col min="4614" max="4614" width="14.140625" style="4" customWidth="1"/>
    <col min="4615" max="4859" width="11.42578125" style="4"/>
    <col min="4860" max="4861" width="15.42578125" style="4" bestFit="1" customWidth="1"/>
    <col min="4862" max="4862" width="20.7109375" style="4" bestFit="1" customWidth="1"/>
    <col min="4863" max="4863" width="26.42578125" style="4" bestFit="1" customWidth="1"/>
    <col min="4864" max="4866" width="11.42578125" style="4"/>
    <col min="4867" max="4867" width="17.28515625" style="4" customWidth="1"/>
    <col min="4868" max="4868" width="18.7109375" style="4" customWidth="1"/>
    <col min="4869" max="4869" width="11.42578125" style="4"/>
    <col min="4870" max="4870" width="14.140625" style="4" customWidth="1"/>
    <col min="4871" max="5115" width="11.42578125" style="4"/>
    <col min="5116" max="5117" width="15.42578125" style="4" bestFit="1" customWidth="1"/>
    <col min="5118" max="5118" width="20.7109375" style="4" bestFit="1" customWidth="1"/>
    <col min="5119" max="5119" width="26.42578125" style="4" bestFit="1" customWidth="1"/>
    <col min="5120" max="5122" width="11.42578125" style="4"/>
    <col min="5123" max="5123" width="17.28515625" style="4" customWidth="1"/>
    <col min="5124" max="5124" width="18.7109375" style="4" customWidth="1"/>
    <col min="5125" max="5125" width="11.42578125" style="4"/>
    <col min="5126" max="5126" width="14.140625" style="4" customWidth="1"/>
    <col min="5127" max="5371" width="11.42578125" style="4"/>
    <col min="5372" max="5373" width="15.42578125" style="4" bestFit="1" customWidth="1"/>
    <col min="5374" max="5374" width="20.7109375" style="4" bestFit="1" customWidth="1"/>
    <col min="5375" max="5375" width="26.42578125" style="4" bestFit="1" customWidth="1"/>
    <col min="5376" max="5378" width="11.42578125" style="4"/>
    <col min="5379" max="5379" width="17.28515625" style="4" customWidth="1"/>
    <col min="5380" max="5380" width="18.7109375" style="4" customWidth="1"/>
    <col min="5381" max="5381" width="11.42578125" style="4"/>
    <col min="5382" max="5382" width="14.140625" style="4" customWidth="1"/>
    <col min="5383" max="5627" width="11.42578125" style="4"/>
    <col min="5628" max="5629" width="15.42578125" style="4" bestFit="1" customWidth="1"/>
    <col min="5630" max="5630" width="20.7109375" style="4" bestFit="1" customWidth="1"/>
    <col min="5631" max="5631" width="26.42578125" style="4" bestFit="1" customWidth="1"/>
    <col min="5632" max="5634" width="11.42578125" style="4"/>
    <col min="5635" max="5635" width="17.28515625" style="4" customWidth="1"/>
    <col min="5636" max="5636" width="18.7109375" style="4" customWidth="1"/>
    <col min="5637" max="5637" width="11.42578125" style="4"/>
    <col min="5638" max="5638" width="14.140625" style="4" customWidth="1"/>
    <col min="5639" max="5883" width="11.42578125" style="4"/>
    <col min="5884" max="5885" width="15.42578125" style="4" bestFit="1" customWidth="1"/>
    <col min="5886" max="5886" width="20.7109375" style="4" bestFit="1" customWidth="1"/>
    <col min="5887" max="5887" width="26.42578125" style="4" bestFit="1" customWidth="1"/>
    <col min="5888" max="5890" width="11.42578125" style="4"/>
    <col min="5891" max="5891" width="17.28515625" style="4" customWidth="1"/>
    <col min="5892" max="5892" width="18.7109375" style="4" customWidth="1"/>
    <col min="5893" max="5893" width="11.42578125" style="4"/>
    <col min="5894" max="5894" width="14.140625" style="4" customWidth="1"/>
    <col min="5895" max="6139" width="11.42578125" style="4"/>
    <col min="6140" max="6141" width="15.42578125" style="4" bestFit="1" customWidth="1"/>
    <col min="6142" max="6142" width="20.7109375" style="4" bestFit="1" customWidth="1"/>
    <col min="6143" max="6143" width="26.42578125" style="4" bestFit="1" customWidth="1"/>
    <col min="6144" max="6146" width="11.42578125" style="4"/>
    <col min="6147" max="6147" width="17.28515625" style="4" customWidth="1"/>
    <col min="6148" max="6148" width="18.7109375" style="4" customWidth="1"/>
    <col min="6149" max="6149" width="11.42578125" style="4"/>
    <col min="6150" max="6150" width="14.140625" style="4" customWidth="1"/>
    <col min="6151" max="6395" width="11.42578125" style="4"/>
    <col min="6396" max="6397" width="15.42578125" style="4" bestFit="1" customWidth="1"/>
    <col min="6398" max="6398" width="20.7109375" style="4" bestFit="1" customWidth="1"/>
    <col min="6399" max="6399" width="26.42578125" style="4" bestFit="1" customWidth="1"/>
    <col min="6400" max="6402" width="11.42578125" style="4"/>
    <col min="6403" max="6403" width="17.28515625" style="4" customWidth="1"/>
    <col min="6404" max="6404" width="18.7109375" style="4" customWidth="1"/>
    <col min="6405" max="6405" width="11.42578125" style="4"/>
    <col min="6406" max="6406" width="14.140625" style="4" customWidth="1"/>
    <col min="6407" max="6651" width="11.42578125" style="4"/>
    <col min="6652" max="6653" width="15.42578125" style="4" bestFit="1" customWidth="1"/>
    <col min="6654" max="6654" width="20.7109375" style="4" bestFit="1" customWidth="1"/>
    <col min="6655" max="6655" width="26.42578125" style="4" bestFit="1" customWidth="1"/>
    <col min="6656" max="6658" width="11.42578125" style="4"/>
    <col min="6659" max="6659" width="17.28515625" style="4" customWidth="1"/>
    <col min="6660" max="6660" width="18.7109375" style="4" customWidth="1"/>
    <col min="6661" max="6661" width="11.42578125" style="4"/>
    <col min="6662" max="6662" width="14.140625" style="4" customWidth="1"/>
    <col min="6663" max="6907" width="11.42578125" style="4"/>
    <col min="6908" max="6909" width="15.42578125" style="4" bestFit="1" customWidth="1"/>
    <col min="6910" max="6910" width="20.7109375" style="4" bestFit="1" customWidth="1"/>
    <col min="6911" max="6911" width="26.42578125" style="4" bestFit="1" customWidth="1"/>
    <col min="6912" max="6914" width="11.42578125" style="4"/>
    <col min="6915" max="6915" width="17.28515625" style="4" customWidth="1"/>
    <col min="6916" max="6916" width="18.7109375" style="4" customWidth="1"/>
    <col min="6917" max="6917" width="11.42578125" style="4"/>
    <col min="6918" max="6918" width="14.140625" style="4" customWidth="1"/>
    <col min="6919" max="7163" width="11.42578125" style="4"/>
    <col min="7164" max="7165" width="15.42578125" style="4" bestFit="1" customWidth="1"/>
    <col min="7166" max="7166" width="20.7109375" style="4" bestFit="1" customWidth="1"/>
    <col min="7167" max="7167" width="26.42578125" style="4" bestFit="1" customWidth="1"/>
    <col min="7168" max="7170" width="11.42578125" style="4"/>
    <col min="7171" max="7171" width="17.28515625" style="4" customWidth="1"/>
    <col min="7172" max="7172" width="18.7109375" style="4" customWidth="1"/>
    <col min="7173" max="7173" width="11.42578125" style="4"/>
    <col min="7174" max="7174" width="14.140625" style="4" customWidth="1"/>
    <col min="7175" max="7419" width="11.42578125" style="4"/>
    <col min="7420" max="7421" width="15.42578125" style="4" bestFit="1" customWidth="1"/>
    <col min="7422" max="7422" width="20.7109375" style="4" bestFit="1" customWidth="1"/>
    <col min="7423" max="7423" width="26.42578125" style="4" bestFit="1" customWidth="1"/>
    <col min="7424" max="7426" width="11.42578125" style="4"/>
    <col min="7427" max="7427" width="17.28515625" style="4" customWidth="1"/>
    <col min="7428" max="7428" width="18.7109375" style="4" customWidth="1"/>
    <col min="7429" max="7429" width="11.42578125" style="4"/>
    <col min="7430" max="7430" width="14.140625" style="4" customWidth="1"/>
    <col min="7431" max="7675" width="11.42578125" style="4"/>
    <col min="7676" max="7677" width="15.42578125" style="4" bestFit="1" customWidth="1"/>
    <col min="7678" max="7678" width="20.7109375" style="4" bestFit="1" customWidth="1"/>
    <col min="7679" max="7679" width="26.42578125" style="4" bestFit="1" customWidth="1"/>
    <col min="7680" max="7682" width="11.42578125" style="4"/>
    <col min="7683" max="7683" width="17.28515625" style="4" customWidth="1"/>
    <col min="7684" max="7684" width="18.7109375" style="4" customWidth="1"/>
    <col min="7685" max="7685" width="11.42578125" style="4"/>
    <col min="7686" max="7686" width="14.140625" style="4" customWidth="1"/>
    <col min="7687" max="7931" width="11.42578125" style="4"/>
    <col min="7932" max="7933" width="15.42578125" style="4" bestFit="1" customWidth="1"/>
    <col min="7934" max="7934" width="20.7109375" style="4" bestFit="1" customWidth="1"/>
    <col min="7935" max="7935" width="26.42578125" style="4" bestFit="1" customWidth="1"/>
    <col min="7936" max="7938" width="11.42578125" style="4"/>
    <col min="7939" max="7939" width="17.28515625" style="4" customWidth="1"/>
    <col min="7940" max="7940" width="18.7109375" style="4" customWidth="1"/>
    <col min="7941" max="7941" width="11.42578125" style="4"/>
    <col min="7942" max="7942" width="14.140625" style="4" customWidth="1"/>
    <col min="7943" max="8187" width="11.42578125" style="4"/>
    <col min="8188" max="8189" width="15.42578125" style="4" bestFit="1" customWidth="1"/>
    <col min="8190" max="8190" width="20.7109375" style="4" bestFit="1" customWidth="1"/>
    <col min="8191" max="8191" width="26.42578125" style="4" bestFit="1" customWidth="1"/>
    <col min="8192" max="8194" width="11.42578125" style="4"/>
    <col min="8195" max="8195" width="17.28515625" style="4" customWidth="1"/>
    <col min="8196" max="8196" width="18.7109375" style="4" customWidth="1"/>
    <col min="8197" max="8197" width="11.42578125" style="4"/>
    <col min="8198" max="8198" width="14.140625" style="4" customWidth="1"/>
    <col min="8199" max="8443" width="11.42578125" style="4"/>
    <col min="8444" max="8445" width="15.42578125" style="4" bestFit="1" customWidth="1"/>
    <col min="8446" max="8446" width="20.7109375" style="4" bestFit="1" customWidth="1"/>
    <col min="8447" max="8447" width="26.42578125" style="4" bestFit="1" customWidth="1"/>
    <col min="8448" max="8450" width="11.42578125" style="4"/>
    <col min="8451" max="8451" width="17.28515625" style="4" customWidth="1"/>
    <col min="8452" max="8452" width="18.7109375" style="4" customWidth="1"/>
    <col min="8453" max="8453" width="11.42578125" style="4"/>
    <col min="8454" max="8454" width="14.140625" style="4" customWidth="1"/>
    <col min="8455" max="8699" width="11.42578125" style="4"/>
    <col min="8700" max="8701" width="15.42578125" style="4" bestFit="1" customWidth="1"/>
    <col min="8702" max="8702" width="20.7109375" style="4" bestFit="1" customWidth="1"/>
    <col min="8703" max="8703" width="26.42578125" style="4" bestFit="1" customWidth="1"/>
    <col min="8704" max="8706" width="11.42578125" style="4"/>
    <col min="8707" max="8707" width="17.28515625" style="4" customWidth="1"/>
    <col min="8708" max="8708" width="18.7109375" style="4" customWidth="1"/>
    <col min="8709" max="8709" width="11.42578125" style="4"/>
    <col min="8710" max="8710" width="14.140625" style="4" customWidth="1"/>
    <col min="8711" max="8955" width="11.42578125" style="4"/>
    <col min="8956" max="8957" width="15.42578125" style="4" bestFit="1" customWidth="1"/>
    <col min="8958" max="8958" width="20.7109375" style="4" bestFit="1" customWidth="1"/>
    <col min="8959" max="8959" width="26.42578125" style="4" bestFit="1" customWidth="1"/>
    <col min="8960" max="8962" width="11.42578125" style="4"/>
    <col min="8963" max="8963" width="17.28515625" style="4" customWidth="1"/>
    <col min="8964" max="8964" width="18.7109375" style="4" customWidth="1"/>
    <col min="8965" max="8965" width="11.42578125" style="4"/>
    <col min="8966" max="8966" width="14.140625" style="4" customWidth="1"/>
    <col min="8967" max="9211" width="11.42578125" style="4"/>
    <col min="9212" max="9213" width="15.42578125" style="4" bestFit="1" customWidth="1"/>
    <col min="9214" max="9214" width="20.7109375" style="4" bestFit="1" customWidth="1"/>
    <col min="9215" max="9215" width="26.42578125" style="4" bestFit="1" customWidth="1"/>
    <col min="9216" max="9218" width="11.42578125" style="4"/>
    <col min="9219" max="9219" width="17.28515625" style="4" customWidth="1"/>
    <col min="9220" max="9220" width="18.7109375" style="4" customWidth="1"/>
    <col min="9221" max="9221" width="11.42578125" style="4"/>
    <col min="9222" max="9222" width="14.140625" style="4" customWidth="1"/>
    <col min="9223" max="9467" width="11.42578125" style="4"/>
    <col min="9468" max="9469" width="15.42578125" style="4" bestFit="1" customWidth="1"/>
    <col min="9470" max="9470" width="20.7109375" style="4" bestFit="1" customWidth="1"/>
    <col min="9471" max="9471" width="26.42578125" style="4" bestFit="1" customWidth="1"/>
    <col min="9472" max="9474" width="11.42578125" style="4"/>
    <col min="9475" max="9475" width="17.28515625" style="4" customWidth="1"/>
    <col min="9476" max="9476" width="18.7109375" style="4" customWidth="1"/>
    <col min="9477" max="9477" width="11.42578125" style="4"/>
    <col min="9478" max="9478" width="14.140625" style="4" customWidth="1"/>
    <col min="9479" max="9723" width="11.42578125" style="4"/>
    <col min="9724" max="9725" width="15.42578125" style="4" bestFit="1" customWidth="1"/>
    <col min="9726" max="9726" width="20.7109375" style="4" bestFit="1" customWidth="1"/>
    <col min="9727" max="9727" width="26.42578125" style="4" bestFit="1" customWidth="1"/>
    <col min="9728" max="9730" width="11.42578125" style="4"/>
    <col min="9731" max="9731" width="17.28515625" style="4" customWidth="1"/>
    <col min="9732" max="9732" width="18.7109375" style="4" customWidth="1"/>
    <col min="9733" max="9733" width="11.42578125" style="4"/>
    <col min="9734" max="9734" width="14.140625" style="4" customWidth="1"/>
    <col min="9735" max="9979" width="11.42578125" style="4"/>
    <col min="9980" max="9981" width="15.42578125" style="4" bestFit="1" customWidth="1"/>
    <col min="9982" max="9982" width="20.7109375" style="4" bestFit="1" customWidth="1"/>
    <col min="9983" max="9983" width="26.42578125" style="4" bestFit="1" customWidth="1"/>
    <col min="9984" max="9986" width="11.42578125" style="4"/>
    <col min="9987" max="9987" width="17.28515625" style="4" customWidth="1"/>
    <col min="9988" max="9988" width="18.7109375" style="4" customWidth="1"/>
    <col min="9989" max="9989" width="11.42578125" style="4"/>
    <col min="9990" max="9990" width="14.140625" style="4" customWidth="1"/>
    <col min="9991" max="10235" width="11.42578125" style="4"/>
    <col min="10236" max="10237" width="15.42578125" style="4" bestFit="1" customWidth="1"/>
    <col min="10238" max="10238" width="20.7109375" style="4" bestFit="1" customWidth="1"/>
    <col min="10239" max="10239" width="26.42578125" style="4" bestFit="1" customWidth="1"/>
    <col min="10240" max="10242" width="11.42578125" style="4"/>
    <col min="10243" max="10243" width="17.28515625" style="4" customWidth="1"/>
    <col min="10244" max="10244" width="18.7109375" style="4" customWidth="1"/>
    <col min="10245" max="10245" width="11.42578125" style="4"/>
    <col min="10246" max="10246" width="14.140625" style="4" customWidth="1"/>
    <col min="10247" max="10491" width="11.42578125" style="4"/>
    <col min="10492" max="10493" width="15.42578125" style="4" bestFit="1" customWidth="1"/>
    <col min="10494" max="10494" width="20.7109375" style="4" bestFit="1" customWidth="1"/>
    <col min="10495" max="10495" width="26.42578125" style="4" bestFit="1" customWidth="1"/>
    <col min="10496" max="10498" width="11.42578125" style="4"/>
    <col min="10499" max="10499" width="17.28515625" style="4" customWidth="1"/>
    <col min="10500" max="10500" width="18.7109375" style="4" customWidth="1"/>
    <col min="10501" max="10501" width="11.42578125" style="4"/>
    <col min="10502" max="10502" width="14.140625" style="4" customWidth="1"/>
    <col min="10503" max="10747" width="11.42578125" style="4"/>
    <col min="10748" max="10749" width="15.42578125" style="4" bestFit="1" customWidth="1"/>
    <col min="10750" max="10750" width="20.7109375" style="4" bestFit="1" customWidth="1"/>
    <col min="10751" max="10751" width="26.42578125" style="4" bestFit="1" customWidth="1"/>
    <col min="10752" max="10754" width="11.42578125" style="4"/>
    <col min="10755" max="10755" width="17.28515625" style="4" customWidth="1"/>
    <col min="10756" max="10756" width="18.7109375" style="4" customWidth="1"/>
    <col min="10757" max="10757" width="11.42578125" style="4"/>
    <col min="10758" max="10758" width="14.140625" style="4" customWidth="1"/>
    <col min="10759" max="11003" width="11.42578125" style="4"/>
    <col min="11004" max="11005" width="15.42578125" style="4" bestFit="1" customWidth="1"/>
    <col min="11006" max="11006" width="20.7109375" style="4" bestFit="1" customWidth="1"/>
    <col min="11007" max="11007" width="26.42578125" style="4" bestFit="1" customWidth="1"/>
    <col min="11008" max="11010" width="11.42578125" style="4"/>
    <col min="11011" max="11011" width="17.28515625" style="4" customWidth="1"/>
    <col min="11012" max="11012" width="18.7109375" style="4" customWidth="1"/>
    <col min="11013" max="11013" width="11.42578125" style="4"/>
    <col min="11014" max="11014" width="14.140625" style="4" customWidth="1"/>
    <col min="11015" max="11259" width="11.42578125" style="4"/>
    <col min="11260" max="11261" width="15.42578125" style="4" bestFit="1" customWidth="1"/>
    <col min="11262" max="11262" width="20.7109375" style="4" bestFit="1" customWidth="1"/>
    <col min="11263" max="11263" width="26.42578125" style="4" bestFit="1" customWidth="1"/>
    <col min="11264" max="11266" width="11.42578125" style="4"/>
    <col min="11267" max="11267" width="17.28515625" style="4" customWidth="1"/>
    <col min="11268" max="11268" width="18.7109375" style="4" customWidth="1"/>
    <col min="11269" max="11269" width="11.42578125" style="4"/>
    <col min="11270" max="11270" width="14.140625" style="4" customWidth="1"/>
    <col min="11271" max="11515" width="11.42578125" style="4"/>
    <col min="11516" max="11517" width="15.42578125" style="4" bestFit="1" customWidth="1"/>
    <col min="11518" max="11518" width="20.7109375" style="4" bestFit="1" customWidth="1"/>
    <col min="11519" max="11519" width="26.42578125" style="4" bestFit="1" customWidth="1"/>
    <col min="11520" max="11522" width="11.42578125" style="4"/>
    <col min="11523" max="11523" width="17.28515625" style="4" customWidth="1"/>
    <col min="11524" max="11524" width="18.7109375" style="4" customWidth="1"/>
    <col min="11525" max="11525" width="11.42578125" style="4"/>
    <col min="11526" max="11526" width="14.140625" style="4" customWidth="1"/>
    <col min="11527" max="11771" width="11.42578125" style="4"/>
    <col min="11772" max="11773" width="15.42578125" style="4" bestFit="1" customWidth="1"/>
    <col min="11774" max="11774" width="20.7109375" style="4" bestFit="1" customWidth="1"/>
    <col min="11775" max="11775" width="26.42578125" style="4" bestFit="1" customWidth="1"/>
    <col min="11776" max="11778" width="11.42578125" style="4"/>
    <col min="11779" max="11779" width="17.28515625" style="4" customWidth="1"/>
    <col min="11780" max="11780" width="18.7109375" style="4" customWidth="1"/>
    <col min="11781" max="11781" width="11.42578125" style="4"/>
    <col min="11782" max="11782" width="14.140625" style="4" customWidth="1"/>
    <col min="11783" max="12027" width="11.42578125" style="4"/>
    <col min="12028" max="12029" width="15.42578125" style="4" bestFit="1" customWidth="1"/>
    <col min="12030" max="12030" width="20.7109375" style="4" bestFit="1" customWidth="1"/>
    <col min="12031" max="12031" width="26.42578125" style="4" bestFit="1" customWidth="1"/>
    <col min="12032" max="12034" width="11.42578125" style="4"/>
    <col min="12035" max="12035" width="17.28515625" style="4" customWidth="1"/>
    <col min="12036" max="12036" width="18.7109375" style="4" customWidth="1"/>
    <col min="12037" max="12037" width="11.42578125" style="4"/>
    <col min="12038" max="12038" width="14.140625" style="4" customWidth="1"/>
    <col min="12039" max="12283" width="11.42578125" style="4"/>
    <col min="12284" max="12285" width="15.42578125" style="4" bestFit="1" customWidth="1"/>
    <col min="12286" max="12286" width="20.7109375" style="4" bestFit="1" customWidth="1"/>
    <col min="12287" max="12287" width="26.42578125" style="4" bestFit="1" customWidth="1"/>
    <col min="12288" max="12290" width="11.42578125" style="4"/>
    <col min="12291" max="12291" width="17.28515625" style="4" customWidth="1"/>
    <col min="12292" max="12292" width="18.7109375" style="4" customWidth="1"/>
    <col min="12293" max="12293" width="11.42578125" style="4"/>
    <col min="12294" max="12294" width="14.140625" style="4" customWidth="1"/>
    <col min="12295" max="12539" width="11.42578125" style="4"/>
    <col min="12540" max="12541" width="15.42578125" style="4" bestFit="1" customWidth="1"/>
    <col min="12542" max="12542" width="20.7109375" style="4" bestFit="1" customWidth="1"/>
    <col min="12543" max="12543" width="26.42578125" style="4" bestFit="1" customWidth="1"/>
    <col min="12544" max="12546" width="11.42578125" style="4"/>
    <col min="12547" max="12547" width="17.28515625" style="4" customWidth="1"/>
    <col min="12548" max="12548" width="18.7109375" style="4" customWidth="1"/>
    <col min="12549" max="12549" width="11.42578125" style="4"/>
    <col min="12550" max="12550" width="14.140625" style="4" customWidth="1"/>
    <col min="12551" max="12795" width="11.42578125" style="4"/>
    <col min="12796" max="12797" width="15.42578125" style="4" bestFit="1" customWidth="1"/>
    <col min="12798" max="12798" width="20.7109375" style="4" bestFit="1" customWidth="1"/>
    <col min="12799" max="12799" width="26.42578125" style="4" bestFit="1" customWidth="1"/>
    <col min="12800" max="12802" width="11.42578125" style="4"/>
    <col min="12803" max="12803" width="17.28515625" style="4" customWidth="1"/>
    <col min="12804" max="12804" width="18.7109375" style="4" customWidth="1"/>
    <col min="12805" max="12805" width="11.42578125" style="4"/>
    <col min="12806" max="12806" width="14.140625" style="4" customWidth="1"/>
    <col min="12807" max="13051" width="11.42578125" style="4"/>
    <col min="13052" max="13053" width="15.42578125" style="4" bestFit="1" customWidth="1"/>
    <col min="13054" max="13054" width="20.7109375" style="4" bestFit="1" customWidth="1"/>
    <col min="13055" max="13055" width="26.42578125" style="4" bestFit="1" customWidth="1"/>
    <col min="13056" max="13058" width="11.42578125" style="4"/>
    <col min="13059" max="13059" width="17.28515625" style="4" customWidth="1"/>
    <col min="13060" max="13060" width="18.7109375" style="4" customWidth="1"/>
    <col min="13061" max="13061" width="11.42578125" style="4"/>
    <col min="13062" max="13062" width="14.140625" style="4" customWidth="1"/>
    <col min="13063" max="13307" width="11.42578125" style="4"/>
    <col min="13308" max="13309" width="15.42578125" style="4" bestFit="1" customWidth="1"/>
    <col min="13310" max="13310" width="20.7109375" style="4" bestFit="1" customWidth="1"/>
    <col min="13311" max="13311" width="26.42578125" style="4" bestFit="1" customWidth="1"/>
    <col min="13312" max="13314" width="11.42578125" style="4"/>
    <col min="13315" max="13315" width="17.28515625" style="4" customWidth="1"/>
    <col min="13316" max="13316" width="18.7109375" style="4" customWidth="1"/>
    <col min="13317" max="13317" width="11.42578125" style="4"/>
    <col min="13318" max="13318" width="14.140625" style="4" customWidth="1"/>
    <col min="13319" max="13563" width="11.42578125" style="4"/>
    <col min="13564" max="13565" width="15.42578125" style="4" bestFit="1" customWidth="1"/>
    <col min="13566" max="13566" width="20.7109375" style="4" bestFit="1" customWidth="1"/>
    <col min="13567" max="13567" width="26.42578125" style="4" bestFit="1" customWidth="1"/>
    <col min="13568" max="13570" width="11.42578125" style="4"/>
    <col min="13571" max="13571" width="17.28515625" style="4" customWidth="1"/>
    <col min="13572" max="13572" width="18.7109375" style="4" customWidth="1"/>
    <col min="13573" max="13573" width="11.42578125" style="4"/>
    <col min="13574" max="13574" width="14.140625" style="4" customWidth="1"/>
    <col min="13575" max="13819" width="11.42578125" style="4"/>
    <col min="13820" max="13821" width="15.42578125" style="4" bestFit="1" customWidth="1"/>
    <col min="13822" max="13822" width="20.7109375" style="4" bestFit="1" customWidth="1"/>
    <col min="13823" max="13823" width="26.42578125" style="4" bestFit="1" customWidth="1"/>
    <col min="13824" max="13826" width="11.42578125" style="4"/>
    <col min="13827" max="13827" width="17.28515625" style="4" customWidth="1"/>
    <col min="13828" max="13828" width="18.7109375" style="4" customWidth="1"/>
    <col min="13829" max="13829" width="11.42578125" style="4"/>
    <col min="13830" max="13830" width="14.140625" style="4" customWidth="1"/>
    <col min="13831" max="14075" width="11.42578125" style="4"/>
    <col min="14076" max="14077" width="15.42578125" style="4" bestFit="1" customWidth="1"/>
    <col min="14078" max="14078" width="20.7109375" style="4" bestFit="1" customWidth="1"/>
    <col min="14079" max="14079" width="26.42578125" style="4" bestFit="1" customWidth="1"/>
    <col min="14080" max="14082" width="11.42578125" style="4"/>
    <col min="14083" max="14083" width="17.28515625" style="4" customWidth="1"/>
    <col min="14084" max="14084" width="18.7109375" style="4" customWidth="1"/>
    <col min="14085" max="14085" width="11.42578125" style="4"/>
    <col min="14086" max="14086" width="14.140625" style="4" customWidth="1"/>
    <col min="14087" max="14331" width="11.42578125" style="4"/>
    <col min="14332" max="14333" width="15.42578125" style="4" bestFit="1" customWidth="1"/>
    <col min="14334" max="14334" width="20.7109375" style="4" bestFit="1" customWidth="1"/>
    <col min="14335" max="14335" width="26.42578125" style="4" bestFit="1" customWidth="1"/>
    <col min="14336" max="14338" width="11.42578125" style="4"/>
    <col min="14339" max="14339" width="17.28515625" style="4" customWidth="1"/>
    <col min="14340" max="14340" width="18.7109375" style="4" customWidth="1"/>
    <col min="14341" max="14341" width="11.42578125" style="4"/>
    <col min="14342" max="14342" width="14.140625" style="4" customWidth="1"/>
    <col min="14343" max="14587" width="11.42578125" style="4"/>
    <col min="14588" max="14589" width="15.42578125" style="4" bestFit="1" customWidth="1"/>
    <col min="14590" max="14590" width="20.7109375" style="4" bestFit="1" customWidth="1"/>
    <col min="14591" max="14591" width="26.42578125" style="4" bestFit="1" customWidth="1"/>
    <col min="14592" max="14594" width="11.42578125" style="4"/>
    <col min="14595" max="14595" width="17.28515625" style="4" customWidth="1"/>
    <col min="14596" max="14596" width="18.7109375" style="4" customWidth="1"/>
    <col min="14597" max="14597" width="11.42578125" style="4"/>
    <col min="14598" max="14598" width="14.140625" style="4" customWidth="1"/>
    <col min="14599" max="14843" width="11.42578125" style="4"/>
    <col min="14844" max="14845" width="15.42578125" style="4" bestFit="1" customWidth="1"/>
    <col min="14846" max="14846" width="20.7109375" style="4" bestFit="1" customWidth="1"/>
    <col min="14847" max="14847" width="26.42578125" style="4" bestFit="1" customWidth="1"/>
    <col min="14848" max="14850" width="11.42578125" style="4"/>
    <col min="14851" max="14851" width="17.28515625" style="4" customWidth="1"/>
    <col min="14852" max="14852" width="18.7109375" style="4" customWidth="1"/>
    <col min="14853" max="14853" width="11.42578125" style="4"/>
    <col min="14854" max="14854" width="14.140625" style="4" customWidth="1"/>
    <col min="14855" max="15099" width="11.42578125" style="4"/>
    <col min="15100" max="15101" width="15.42578125" style="4" bestFit="1" customWidth="1"/>
    <col min="15102" max="15102" width="20.7109375" style="4" bestFit="1" customWidth="1"/>
    <col min="15103" max="15103" width="26.42578125" style="4" bestFit="1" customWidth="1"/>
    <col min="15104" max="15106" width="11.42578125" style="4"/>
    <col min="15107" max="15107" width="17.28515625" style="4" customWidth="1"/>
    <col min="15108" max="15108" width="18.7109375" style="4" customWidth="1"/>
    <col min="15109" max="15109" width="11.42578125" style="4"/>
    <col min="15110" max="15110" width="14.140625" style="4" customWidth="1"/>
    <col min="15111" max="15355" width="11.42578125" style="4"/>
    <col min="15356" max="15357" width="15.42578125" style="4" bestFit="1" customWidth="1"/>
    <col min="15358" max="15358" width="20.7109375" style="4" bestFit="1" customWidth="1"/>
    <col min="15359" max="15359" width="26.42578125" style="4" bestFit="1" customWidth="1"/>
    <col min="15360" max="15362" width="11.42578125" style="4"/>
    <col min="15363" max="15363" width="17.28515625" style="4" customWidth="1"/>
    <col min="15364" max="15364" width="18.7109375" style="4" customWidth="1"/>
    <col min="15365" max="15365" width="11.42578125" style="4"/>
    <col min="15366" max="15366" width="14.140625" style="4" customWidth="1"/>
    <col min="15367" max="15611" width="11.42578125" style="4"/>
    <col min="15612" max="15613" width="15.42578125" style="4" bestFit="1" customWidth="1"/>
    <col min="15614" max="15614" width="20.7109375" style="4" bestFit="1" customWidth="1"/>
    <col min="15615" max="15615" width="26.42578125" style="4" bestFit="1" customWidth="1"/>
    <col min="15616" max="15618" width="11.42578125" style="4"/>
    <col min="15619" max="15619" width="17.28515625" style="4" customWidth="1"/>
    <col min="15620" max="15620" width="18.7109375" style="4" customWidth="1"/>
    <col min="15621" max="15621" width="11.42578125" style="4"/>
    <col min="15622" max="15622" width="14.140625" style="4" customWidth="1"/>
    <col min="15623" max="15867" width="11.42578125" style="4"/>
    <col min="15868" max="15869" width="15.42578125" style="4" bestFit="1" customWidth="1"/>
    <col min="15870" max="15870" width="20.7109375" style="4" bestFit="1" customWidth="1"/>
    <col min="15871" max="15871" width="26.42578125" style="4" bestFit="1" customWidth="1"/>
    <col min="15872" max="15874" width="11.42578125" style="4"/>
    <col min="15875" max="15875" width="17.28515625" style="4" customWidth="1"/>
    <col min="15876" max="15876" width="18.7109375" style="4" customWidth="1"/>
    <col min="15877" max="15877" width="11.42578125" style="4"/>
    <col min="15878" max="15878" width="14.140625" style="4" customWidth="1"/>
    <col min="15879" max="16123" width="11.42578125" style="4"/>
    <col min="16124" max="16125" width="15.42578125" style="4" bestFit="1" customWidth="1"/>
    <col min="16126" max="16126" width="20.7109375" style="4" bestFit="1" customWidth="1"/>
    <col min="16127" max="16127" width="26.42578125" style="4" bestFit="1" customWidth="1"/>
    <col min="16128" max="16130" width="11.42578125" style="4"/>
    <col min="16131" max="16131" width="17.28515625" style="4" customWidth="1"/>
    <col min="16132" max="16132" width="18.7109375" style="4" customWidth="1"/>
    <col min="16133" max="16133" width="11.42578125" style="4"/>
    <col min="16134" max="16134" width="14.140625" style="4" customWidth="1"/>
    <col min="16135" max="16384" width="11.42578125" style="4"/>
  </cols>
  <sheetData>
    <row r="1" spans="2:24" ht="17.25" x14ac:dyDescent="0.25">
      <c r="B1" s="54" t="s">
        <v>217</v>
      </c>
      <c r="D1" s="160"/>
      <c r="F1" s="160"/>
      <c r="J1" s="160"/>
      <c r="L1" s="160"/>
      <c r="N1" s="160"/>
      <c r="R1" s="160"/>
    </row>
    <row r="2" spans="2:24" ht="12" customHeight="1" thickBot="1" x14ac:dyDescent="0.3"/>
    <row r="3" spans="2:24" ht="18.75" customHeight="1" x14ac:dyDescent="0.35">
      <c r="B3" s="916" t="s">
        <v>221</v>
      </c>
      <c r="C3" s="918" t="s">
        <v>35</v>
      </c>
      <c r="D3" s="922" t="s">
        <v>153</v>
      </c>
      <c r="E3" s="931" t="s">
        <v>49</v>
      </c>
      <c r="F3" s="920" t="s">
        <v>154</v>
      </c>
      <c r="G3" s="933" t="s">
        <v>49</v>
      </c>
      <c r="H3" s="920" t="s">
        <v>82</v>
      </c>
      <c r="I3" s="933" t="s">
        <v>49</v>
      </c>
      <c r="J3" s="929" t="s">
        <v>133</v>
      </c>
      <c r="K3" s="929"/>
      <c r="L3" s="929"/>
      <c r="M3" s="929"/>
      <c r="N3" s="929"/>
      <c r="O3" s="929"/>
      <c r="P3" s="929"/>
      <c r="Q3" s="929"/>
      <c r="R3" s="930"/>
      <c r="S3" s="924" t="s">
        <v>49</v>
      </c>
      <c r="T3" s="914" t="s">
        <v>10</v>
      </c>
      <c r="U3" s="739"/>
      <c r="V3" s="739"/>
      <c r="W3" s="739"/>
      <c r="X3" s="739"/>
    </row>
    <row r="4" spans="2:24" ht="18" thickBot="1" x14ac:dyDescent="0.4">
      <c r="B4" s="917"/>
      <c r="C4" s="919"/>
      <c r="D4" s="923"/>
      <c r="E4" s="932"/>
      <c r="F4" s="921"/>
      <c r="G4" s="934"/>
      <c r="H4" s="921"/>
      <c r="I4" s="934"/>
      <c r="J4" s="676" t="s">
        <v>134</v>
      </c>
      <c r="K4" s="677" t="s">
        <v>49</v>
      </c>
      <c r="L4" s="677" t="s">
        <v>135</v>
      </c>
      <c r="M4" s="678" t="s">
        <v>49</v>
      </c>
      <c r="N4" s="678" t="s">
        <v>136</v>
      </c>
      <c r="O4" s="678" t="s">
        <v>49</v>
      </c>
      <c r="P4" s="600" t="s">
        <v>137</v>
      </c>
      <c r="Q4" s="678" t="s">
        <v>49</v>
      </c>
      <c r="R4" s="679" t="s">
        <v>156</v>
      </c>
      <c r="S4" s="925"/>
      <c r="T4" s="915"/>
      <c r="U4" s="739"/>
      <c r="V4" s="612"/>
      <c r="W4" s="739"/>
      <c r="X4" s="739"/>
    </row>
    <row r="5" spans="2:24" x14ac:dyDescent="0.25">
      <c r="B5" s="911">
        <v>2014</v>
      </c>
      <c r="C5" s="59" t="s">
        <v>143</v>
      </c>
      <c r="D5" s="8">
        <v>565099</v>
      </c>
      <c r="E5" s="322">
        <f t="shared" ref="E5:E36" si="0">D5/$T5</f>
        <v>0.77084427444887471</v>
      </c>
      <c r="F5" s="8">
        <v>5265</v>
      </c>
      <c r="G5" s="322">
        <f t="shared" ref="G5:G36" si="1">F5/$T5</f>
        <v>7.181918752242218E-3</v>
      </c>
      <c r="H5" s="8">
        <v>22767</v>
      </c>
      <c r="I5" s="322">
        <f t="shared" ref="I5:I36" si="2">H5/$T5</f>
        <v>3.105617174402632E-2</v>
      </c>
      <c r="J5" s="8">
        <v>162727</v>
      </c>
      <c r="K5" s="325">
        <f t="shared" ref="K5:K36" si="3">J5/$T5</f>
        <v>0.22197380679888309</v>
      </c>
      <c r="L5" s="2">
        <v>0</v>
      </c>
      <c r="M5" s="325">
        <f t="shared" ref="M5:M36" si="4">L5/$T5</f>
        <v>0</v>
      </c>
      <c r="N5" s="2">
        <v>0</v>
      </c>
      <c r="O5" s="325">
        <f t="shared" ref="O5:O36" si="5">N5/$T5</f>
        <v>0</v>
      </c>
      <c r="P5" s="2">
        <v>0</v>
      </c>
      <c r="Q5" s="325">
        <f>P5/T5</f>
        <v>0</v>
      </c>
      <c r="R5" s="2">
        <f>J5+L5+N5+P5</f>
        <v>162727</v>
      </c>
      <c r="S5" s="573">
        <f t="shared" ref="S5:S36" si="6">R5/$T5</f>
        <v>0.22197380679888309</v>
      </c>
      <c r="T5" s="223">
        <f>D5+F5+R5</f>
        <v>733091</v>
      </c>
      <c r="U5" s="739"/>
      <c r="V5" s="612">
        <v>2014</v>
      </c>
      <c r="W5" s="739"/>
      <c r="X5" s="739"/>
    </row>
    <row r="6" spans="2:24" x14ac:dyDescent="0.25">
      <c r="B6" s="912"/>
      <c r="C6" s="56" t="s">
        <v>144</v>
      </c>
      <c r="D6" s="8">
        <v>527964</v>
      </c>
      <c r="E6" s="227">
        <f t="shared" si="0"/>
        <v>0.73380005086915367</v>
      </c>
      <c r="F6" s="8">
        <v>5396</v>
      </c>
      <c r="G6" s="227">
        <f t="shared" si="1"/>
        <v>7.4997255011515053E-3</v>
      </c>
      <c r="H6" s="8">
        <v>23800</v>
      </c>
      <c r="I6" s="227">
        <f t="shared" si="2"/>
        <v>3.3078848578095968E-2</v>
      </c>
      <c r="J6" s="8">
        <v>186133</v>
      </c>
      <c r="K6" s="219">
        <f t="shared" si="3"/>
        <v>0.2587002236296948</v>
      </c>
      <c r="L6" s="2">
        <v>0</v>
      </c>
      <c r="M6" s="219">
        <f t="shared" si="4"/>
        <v>0</v>
      </c>
      <c r="N6" s="2">
        <v>0</v>
      </c>
      <c r="O6" s="219">
        <f t="shared" si="5"/>
        <v>0</v>
      </c>
      <c r="P6" s="2">
        <v>0</v>
      </c>
      <c r="Q6" s="325">
        <f t="shared" ref="Q6:Q69" si="7">P6/T6</f>
        <v>0</v>
      </c>
      <c r="R6" s="2">
        <f t="shared" ref="R6:R16" si="8">J6+L6+N6+P6</f>
        <v>186133</v>
      </c>
      <c r="S6" s="681">
        <f t="shared" si="6"/>
        <v>0.2587002236296948</v>
      </c>
      <c r="T6" s="224">
        <f t="shared" ref="T6:T68" si="9">D6+F6+R6</f>
        <v>719493</v>
      </c>
      <c r="U6" s="739"/>
      <c r="V6" s="612">
        <v>2015</v>
      </c>
      <c r="W6" s="739"/>
      <c r="X6" s="739"/>
    </row>
    <row r="7" spans="2:24" x14ac:dyDescent="0.25">
      <c r="B7" s="912"/>
      <c r="C7" s="56" t="s">
        <v>145</v>
      </c>
      <c r="D7" s="8">
        <v>655141</v>
      </c>
      <c r="E7" s="227">
        <f t="shared" si="0"/>
        <v>0.78003190894045649</v>
      </c>
      <c r="F7" s="8">
        <v>4983</v>
      </c>
      <c r="G7" s="227">
        <f t="shared" si="1"/>
        <v>5.9329197871149791E-3</v>
      </c>
      <c r="H7" s="8">
        <v>21703</v>
      </c>
      <c r="I7" s="227">
        <f t="shared" si="2"/>
        <v>2.5840288609222637E-2</v>
      </c>
      <c r="J7" s="8">
        <v>179766</v>
      </c>
      <c r="K7" s="219">
        <f t="shared" si="3"/>
        <v>0.21403517127242852</v>
      </c>
      <c r="L7" s="2">
        <v>0</v>
      </c>
      <c r="M7" s="219">
        <f t="shared" si="4"/>
        <v>0</v>
      </c>
      <c r="N7" s="2">
        <v>0</v>
      </c>
      <c r="O7" s="219">
        <f t="shared" si="5"/>
        <v>0</v>
      </c>
      <c r="P7" s="2">
        <v>0</v>
      </c>
      <c r="Q7" s="325">
        <f t="shared" si="7"/>
        <v>0</v>
      </c>
      <c r="R7" s="2">
        <f t="shared" si="8"/>
        <v>179766</v>
      </c>
      <c r="S7" s="681">
        <f t="shared" si="6"/>
        <v>0.21403517127242852</v>
      </c>
      <c r="T7" s="224">
        <f t="shared" si="9"/>
        <v>839890</v>
      </c>
      <c r="U7" s="739"/>
      <c r="V7" s="612">
        <v>2016</v>
      </c>
      <c r="W7" s="739"/>
      <c r="X7" s="739"/>
    </row>
    <row r="8" spans="2:24" x14ac:dyDescent="0.25">
      <c r="B8" s="912"/>
      <c r="C8" s="56" t="s">
        <v>15</v>
      </c>
      <c r="D8" s="8">
        <v>555991</v>
      </c>
      <c r="E8" s="227">
        <f t="shared" si="0"/>
        <v>0.77782845247405219</v>
      </c>
      <c r="F8" s="8">
        <v>4715</v>
      </c>
      <c r="G8" s="227">
        <f t="shared" si="1"/>
        <v>6.5962599276160154E-3</v>
      </c>
      <c r="H8" s="8">
        <v>20333</v>
      </c>
      <c r="I8" s="227">
        <f t="shared" si="2"/>
        <v>2.8445758877670507E-2</v>
      </c>
      <c r="J8" s="8">
        <v>154093</v>
      </c>
      <c r="K8" s="219">
        <f t="shared" si="3"/>
        <v>0.21557528759833183</v>
      </c>
      <c r="L8" s="2">
        <v>0</v>
      </c>
      <c r="M8" s="219">
        <f t="shared" si="4"/>
        <v>0</v>
      </c>
      <c r="N8" s="2">
        <v>0</v>
      </c>
      <c r="O8" s="219">
        <f t="shared" si="5"/>
        <v>0</v>
      </c>
      <c r="P8" s="2">
        <v>0</v>
      </c>
      <c r="Q8" s="325">
        <f t="shared" si="7"/>
        <v>0</v>
      </c>
      <c r="R8" s="2">
        <f t="shared" si="8"/>
        <v>154093</v>
      </c>
      <c r="S8" s="681">
        <f t="shared" si="6"/>
        <v>0.21557528759833183</v>
      </c>
      <c r="T8" s="224">
        <f t="shared" si="9"/>
        <v>714799</v>
      </c>
      <c r="U8" s="739"/>
      <c r="V8" s="612">
        <v>2017</v>
      </c>
      <c r="W8" s="739"/>
      <c r="X8" s="739"/>
    </row>
    <row r="9" spans="2:24" ht="12.75" customHeight="1" x14ac:dyDescent="0.25">
      <c r="B9" s="912"/>
      <c r="C9" s="56" t="s">
        <v>146</v>
      </c>
      <c r="D9" s="8">
        <v>607351</v>
      </c>
      <c r="E9" s="227">
        <f t="shared" si="0"/>
        <v>0.76457036968965308</v>
      </c>
      <c r="F9" s="8">
        <v>5418</v>
      </c>
      <c r="G9" s="227">
        <f t="shared" si="1"/>
        <v>6.8205078496265592E-3</v>
      </c>
      <c r="H9" s="8">
        <v>23940</v>
      </c>
      <c r="I9" s="227">
        <f t="shared" si="2"/>
        <v>3.0137127707652239E-2</v>
      </c>
      <c r="J9" s="8">
        <v>181600</v>
      </c>
      <c r="K9" s="219">
        <f t="shared" si="3"/>
        <v>0.2286091224607204</v>
      </c>
      <c r="L9" s="2">
        <v>0</v>
      </c>
      <c r="M9" s="219">
        <f t="shared" si="4"/>
        <v>0</v>
      </c>
      <c r="N9" s="2">
        <v>0</v>
      </c>
      <c r="O9" s="219">
        <f t="shared" si="5"/>
        <v>0</v>
      </c>
      <c r="P9" s="2">
        <v>0</v>
      </c>
      <c r="Q9" s="325">
        <f t="shared" si="7"/>
        <v>0</v>
      </c>
      <c r="R9" s="2">
        <f t="shared" si="8"/>
        <v>181600</v>
      </c>
      <c r="S9" s="681">
        <f t="shared" si="6"/>
        <v>0.2286091224607204</v>
      </c>
      <c r="T9" s="224">
        <f t="shared" si="9"/>
        <v>794369</v>
      </c>
      <c r="U9" s="739"/>
      <c r="V9" s="612">
        <v>2018</v>
      </c>
      <c r="W9" s="739"/>
      <c r="X9" s="739"/>
    </row>
    <row r="10" spans="2:24" x14ac:dyDescent="0.25">
      <c r="B10" s="912"/>
      <c r="C10" s="56" t="s">
        <v>152</v>
      </c>
      <c r="D10" s="8">
        <v>616704</v>
      </c>
      <c r="E10" s="227">
        <f t="shared" si="0"/>
        <v>0.79964005409561645</v>
      </c>
      <c r="F10" s="8">
        <v>4744</v>
      </c>
      <c r="G10" s="227">
        <f t="shared" si="1"/>
        <v>6.1512369250557881E-3</v>
      </c>
      <c r="H10" s="8">
        <v>19146</v>
      </c>
      <c r="I10" s="227">
        <f t="shared" si="2"/>
        <v>2.4825375667604999E-2</v>
      </c>
      <c r="J10" s="8">
        <v>149779</v>
      </c>
      <c r="K10" s="219">
        <f t="shared" si="3"/>
        <v>0.19420870897932774</v>
      </c>
      <c r="L10" s="2">
        <v>0</v>
      </c>
      <c r="M10" s="219">
        <f t="shared" si="4"/>
        <v>0</v>
      </c>
      <c r="N10" s="2">
        <v>0</v>
      </c>
      <c r="O10" s="219">
        <f t="shared" si="5"/>
        <v>0</v>
      </c>
      <c r="P10" s="2">
        <v>0</v>
      </c>
      <c r="Q10" s="325">
        <f t="shared" si="7"/>
        <v>0</v>
      </c>
      <c r="R10" s="2">
        <f t="shared" si="8"/>
        <v>149779</v>
      </c>
      <c r="S10" s="681">
        <f t="shared" si="6"/>
        <v>0.19420870897932774</v>
      </c>
      <c r="T10" s="224">
        <f t="shared" si="9"/>
        <v>771227</v>
      </c>
      <c r="U10" s="739"/>
      <c r="V10" s="612">
        <v>2019</v>
      </c>
      <c r="W10" s="739"/>
      <c r="X10" s="739"/>
    </row>
    <row r="11" spans="2:24" x14ac:dyDescent="0.25">
      <c r="B11" s="912"/>
      <c r="C11" s="56" t="s">
        <v>147</v>
      </c>
      <c r="D11" s="8">
        <v>687910</v>
      </c>
      <c r="E11" s="227">
        <f t="shared" si="0"/>
        <v>0.82554483486943164</v>
      </c>
      <c r="F11" s="8">
        <v>3999</v>
      </c>
      <c r="G11" s="227">
        <f t="shared" si="1"/>
        <v>4.7991071428571432E-3</v>
      </c>
      <c r="H11" s="8">
        <v>16072</v>
      </c>
      <c r="I11" s="227">
        <f t="shared" si="2"/>
        <v>1.928763440860215E-2</v>
      </c>
      <c r="J11" s="8">
        <v>141371</v>
      </c>
      <c r="K11" s="219">
        <f t="shared" si="3"/>
        <v>0.16965605798771122</v>
      </c>
      <c r="L11" s="2">
        <v>0</v>
      </c>
      <c r="M11" s="219">
        <f t="shared" si="4"/>
        <v>0</v>
      </c>
      <c r="N11" s="2">
        <v>0</v>
      </c>
      <c r="O11" s="219">
        <f t="shared" si="5"/>
        <v>0</v>
      </c>
      <c r="P11" s="2">
        <v>0</v>
      </c>
      <c r="Q11" s="325">
        <f t="shared" si="7"/>
        <v>0</v>
      </c>
      <c r="R11" s="2">
        <f t="shared" si="8"/>
        <v>141371</v>
      </c>
      <c r="S11" s="681">
        <f t="shared" si="6"/>
        <v>0.16965605798771122</v>
      </c>
      <c r="T11" s="224">
        <f t="shared" si="9"/>
        <v>833280</v>
      </c>
      <c r="U11" s="739"/>
      <c r="V11" s="612">
        <v>2020</v>
      </c>
      <c r="W11" s="739"/>
      <c r="X11" s="739"/>
    </row>
    <row r="12" spans="2:24" x14ac:dyDescent="0.25">
      <c r="B12" s="912"/>
      <c r="C12" s="56" t="s">
        <v>148</v>
      </c>
      <c r="D12" s="8">
        <v>509086</v>
      </c>
      <c r="E12" s="227">
        <f t="shared" si="0"/>
        <v>0.85916322525006872</v>
      </c>
      <c r="F12" s="8">
        <v>1141</v>
      </c>
      <c r="G12" s="227">
        <f t="shared" si="1"/>
        <v>1.9256181470524204E-3</v>
      </c>
      <c r="H12" s="8">
        <v>9131</v>
      </c>
      <c r="I12" s="227">
        <f t="shared" si="2"/>
        <v>1.5410008151389702E-2</v>
      </c>
      <c r="J12" s="8">
        <v>82288</v>
      </c>
      <c r="K12" s="219">
        <f t="shared" si="3"/>
        <v>0.13887402811976299</v>
      </c>
      <c r="L12" s="2">
        <v>22</v>
      </c>
      <c r="M12" s="219">
        <f t="shared" si="4"/>
        <v>3.7128483115822305E-5</v>
      </c>
      <c r="N12" s="2">
        <v>0</v>
      </c>
      <c r="O12" s="219">
        <f t="shared" si="5"/>
        <v>0</v>
      </c>
      <c r="P12" s="2">
        <v>0</v>
      </c>
      <c r="Q12" s="325">
        <f t="shared" si="7"/>
        <v>0</v>
      </c>
      <c r="R12" s="2">
        <f t="shared" si="8"/>
        <v>82310</v>
      </c>
      <c r="S12" s="681">
        <f t="shared" si="6"/>
        <v>0.13891115660287881</v>
      </c>
      <c r="T12" s="224">
        <f t="shared" si="9"/>
        <v>592537</v>
      </c>
      <c r="U12" s="739"/>
      <c r="V12" s="612"/>
      <c r="W12" s="739"/>
      <c r="X12" s="739"/>
    </row>
    <row r="13" spans="2:24" x14ac:dyDescent="0.25">
      <c r="B13" s="912"/>
      <c r="C13" s="56" t="s">
        <v>149</v>
      </c>
      <c r="D13" s="8">
        <v>614567</v>
      </c>
      <c r="E13" s="227">
        <f t="shared" si="0"/>
        <v>0.78582196711543351</v>
      </c>
      <c r="F13" s="8">
        <v>4364</v>
      </c>
      <c r="G13" s="227">
        <f t="shared" si="1"/>
        <v>5.5800703007023679E-3</v>
      </c>
      <c r="H13" s="8">
        <v>18553</v>
      </c>
      <c r="I13" s="227">
        <f t="shared" si="2"/>
        <v>2.372297073531875E-2</v>
      </c>
      <c r="J13" s="8">
        <v>154739</v>
      </c>
      <c r="K13" s="219">
        <f t="shared" si="3"/>
        <v>0.19785850097625657</v>
      </c>
      <c r="L13" s="2">
        <v>8399</v>
      </c>
      <c r="M13" s="219">
        <f t="shared" si="4"/>
        <v>1.0739461607607513E-2</v>
      </c>
      <c r="N13" s="2">
        <v>0</v>
      </c>
      <c r="O13" s="219">
        <f t="shared" si="5"/>
        <v>0</v>
      </c>
      <c r="P13" s="2">
        <v>0</v>
      </c>
      <c r="Q13" s="325">
        <f t="shared" si="7"/>
        <v>0</v>
      </c>
      <c r="R13" s="2">
        <f t="shared" si="8"/>
        <v>163138</v>
      </c>
      <c r="S13" s="681">
        <f t="shared" si="6"/>
        <v>0.20859796258386409</v>
      </c>
      <c r="T13" s="224">
        <f t="shared" si="9"/>
        <v>782069</v>
      </c>
      <c r="U13" s="739"/>
      <c r="V13" s="612"/>
      <c r="W13" s="739"/>
      <c r="X13" s="739"/>
    </row>
    <row r="14" spans="2:24" x14ac:dyDescent="0.25">
      <c r="B14" s="912"/>
      <c r="C14" s="56" t="s">
        <v>18</v>
      </c>
      <c r="D14" s="8">
        <v>665333</v>
      </c>
      <c r="E14" s="227">
        <f t="shared" si="0"/>
        <v>0.76083794372388425</v>
      </c>
      <c r="F14" s="8">
        <v>5196</v>
      </c>
      <c r="G14" s="227">
        <f t="shared" si="1"/>
        <v>5.9418576195518682E-3</v>
      </c>
      <c r="H14" s="8">
        <v>20399</v>
      </c>
      <c r="I14" s="227">
        <f t="shared" si="2"/>
        <v>2.3327165816250682E-2</v>
      </c>
      <c r="J14" s="8">
        <v>174033</v>
      </c>
      <c r="K14" s="219">
        <f t="shared" si="3"/>
        <v>0.1990144932839627</v>
      </c>
      <c r="L14" s="2">
        <v>29912</v>
      </c>
      <c r="M14" s="219">
        <f t="shared" si="4"/>
        <v>3.4205705372601126E-2</v>
      </c>
      <c r="N14" s="2">
        <v>0</v>
      </c>
      <c r="O14" s="219">
        <f t="shared" si="5"/>
        <v>0</v>
      </c>
      <c r="P14" s="2">
        <v>0</v>
      </c>
      <c r="Q14" s="325">
        <f t="shared" si="7"/>
        <v>0</v>
      </c>
      <c r="R14" s="2">
        <f t="shared" si="8"/>
        <v>203945</v>
      </c>
      <c r="S14" s="681">
        <f t="shared" si="6"/>
        <v>0.23322019865656382</v>
      </c>
      <c r="T14" s="224">
        <f t="shared" si="9"/>
        <v>874474</v>
      </c>
      <c r="U14" s="739"/>
      <c r="V14" s="612"/>
      <c r="W14" s="739"/>
      <c r="X14" s="739"/>
    </row>
    <row r="15" spans="2:24" x14ac:dyDescent="0.25">
      <c r="B15" s="912"/>
      <c r="C15" s="56" t="s">
        <v>150</v>
      </c>
      <c r="D15" s="8">
        <v>610267</v>
      </c>
      <c r="E15" s="227">
        <f t="shared" si="0"/>
        <v>0.74867719999460203</v>
      </c>
      <c r="F15" s="8">
        <v>4943</v>
      </c>
      <c r="G15" s="227">
        <f t="shared" si="1"/>
        <v>6.0640857191578733E-3</v>
      </c>
      <c r="H15" s="8">
        <v>18333</v>
      </c>
      <c r="I15" s="228">
        <f t="shared" si="2"/>
        <v>2.2490973799174852E-2</v>
      </c>
      <c r="J15" s="8">
        <v>159692</v>
      </c>
      <c r="K15" s="219">
        <f t="shared" si="3"/>
        <v>0.19591057589798891</v>
      </c>
      <c r="L15" s="2">
        <v>40225</v>
      </c>
      <c r="M15" s="219">
        <f t="shared" si="4"/>
        <v>4.9348138388251153E-2</v>
      </c>
      <c r="N15" s="2">
        <v>0</v>
      </c>
      <c r="O15" s="219">
        <f t="shared" si="5"/>
        <v>0</v>
      </c>
      <c r="P15" s="2">
        <v>0</v>
      </c>
      <c r="Q15" s="325">
        <f t="shared" si="7"/>
        <v>0</v>
      </c>
      <c r="R15" s="2">
        <f t="shared" si="8"/>
        <v>199917</v>
      </c>
      <c r="S15" s="681">
        <f t="shared" si="6"/>
        <v>0.24525871428624005</v>
      </c>
      <c r="T15" s="224">
        <f t="shared" si="9"/>
        <v>815127</v>
      </c>
      <c r="U15" s="739"/>
      <c r="V15" s="739"/>
      <c r="W15" s="739"/>
      <c r="X15" s="739"/>
    </row>
    <row r="16" spans="2:24" ht="14.25" thickBot="1" x14ac:dyDescent="0.3">
      <c r="B16" s="913"/>
      <c r="C16" s="110" t="s">
        <v>151</v>
      </c>
      <c r="D16" s="10">
        <v>620771</v>
      </c>
      <c r="E16" s="228">
        <f t="shared" si="0"/>
        <v>0.78773247314884376</v>
      </c>
      <c r="F16" s="10">
        <v>4534</v>
      </c>
      <c r="G16" s="228">
        <f t="shared" si="1"/>
        <v>5.7534566422349906E-3</v>
      </c>
      <c r="H16" s="690">
        <v>15146</v>
      </c>
      <c r="I16" s="243">
        <f t="shared" si="2"/>
        <v>1.9219641443160823E-2</v>
      </c>
      <c r="J16" s="10">
        <v>132463</v>
      </c>
      <c r="K16" s="220">
        <f t="shared" si="3"/>
        <v>0.16809001482143221</v>
      </c>
      <c r="L16" s="11">
        <v>30280</v>
      </c>
      <c r="M16" s="220">
        <f t="shared" si="4"/>
        <v>3.8424055387489088E-2</v>
      </c>
      <c r="N16" s="11">
        <v>0</v>
      </c>
      <c r="O16" s="220">
        <f t="shared" si="5"/>
        <v>0</v>
      </c>
      <c r="P16" s="11">
        <v>0</v>
      </c>
      <c r="Q16" s="326">
        <f t="shared" si="7"/>
        <v>0</v>
      </c>
      <c r="R16" s="11">
        <f t="shared" si="8"/>
        <v>162743</v>
      </c>
      <c r="S16" s="682">
        <f t="shared" si="6"/>
        <v>0.20651407020892129</v>
      </c>
      <c r="T16" s="225">
        <f t="shared" si="9"/>
        <v>788048</v>
      </c>
      <c r="U16" s="739"/>
      <c r="V16" s="739"/>
      <c r="W16" s="739"/>
      <c r="X16" s="739"/>
    </row>
    <row r="17" spans="2:24" s="5" customFormat="1" ht="18" thickBot="1" x14ac:dyDescent="0.4">
      <c r="B17" s="926" t="s">
        <v>30</v>
      </c>
      <c r="C17" s="928"/>
      <c r="D17" s="242">
        <f>SUM(D5:D16)</f>
        <v>7236184</v>
      </c>
      <c r="E17" s="240">
        <f t="shared" si="0"/>
        <v>0.76268889271371321</v>
      </c>
      <c r="F17" s="241">
        <f>SUM(F5:F16)</f>
        <v>54698</v>
      </c>
      <c r="G17" s="240">
        <f t="shared" si="1"/>
        <v>5.7651321544138021E-3</v>
      </c>
      <c r="H17" s="241">
        <f>SUM(H5:H16)</f>
        <v>229323</v>
      </c>
      <c r="I17" s="240">
        <f t="shared" si="2"/>
        <v>2.4170488885272522E-2</v>
      </c>
      <c r="J17" s="241">
        <f>SUM(J5:J16)</f>
        <v>1858684</v>
      </c>
      <c r="K17" s="239">
        <f t="shared" si="3"/>
        <v>0.19590403475985343</v>
      </c>
      <c r="L17" s="685">
        <f>SUM(L5:L16)</f>
        <v>108838</v>
      </c>
      <c r="M17" s="239">
        <f t="shared" si="4"/>
        <v>1.1471451486747036E-2</v>
      </c>
      <c r="N17" s="685">
        <f>SUM(N5:N16)</f>
        <v>0</v>
      </c>
      <c r="O17" s="239">
        <f t="shared" si="5"/>
        <v>0</v>
      </c>
      <c r="P17" s="685">
        <f>SUM(P5:P16)</f>
        <v>0</v>
      </c>
      <c r="Q17" s="221">
        <f t="shared" si="7"/>
        <v>0</v>
      </c>
      <c r="R17" s="685">
        <f>SUM(R5:R16)</f>
        <v>1967522</v>
      </c>
      <c r="S17" s="686">
        <f t="shared" si="6"/>
        <v>0.20737548624660049</v>
      </c>
      <c r="T17" s="46">
        <f>D17+F17+H17+R17</f>
        <v>9487727</v>
      </c>
      <c r="U17" s="740"/>
      <c r="V17" s="740"/>
      <c r="W17" s="740"/>
      <c r="X17" s="740"/>
    </row>
    <row r="18" spans="2:24" x14ac:dyDescent="0.25">
      <c r="B18" s="911">
        <v>2015</v>
      </c>
      <c r="C18" s="59" t="s">
        <v>143</v>
      </c>
      <c r="D18" s="9">
        <v>565740</v>
      </c>
      <c r="E18" s="230">
        <f t="shared" si="0"/>
        <v>0.78245607726363042</v>
      </c>
      <c r="F18" s="9">
        <v>4230</v>
      </c>
      <c r="G18" s="230">
        <f t="shared" si="1"/>
        <v>5.8503715608321082E-3</v>
      </c>
      <c r="H18" s="9">
        <v>16109</v>
      </c>
      <c r="I18" s="230">
        <f t="shared" si="2"/>
        <v>2.2279819260861568E-2</v>
      </c>
      <c r="J18" s="9">
        <v>126564</v>
      </c>
      <c r="K18" s="222">
        <f t="shared" si="3"/>
        <v>0.17504643645984749</v>
      </c>
      <c r="L18" s="3">
        <v>26497</v>
      </c>
      <c r="M18" s="222">
        <f t="shared" si="4"/>
        <v>3.6647114715689925E-2</v>
      </c>
      <c r="N18" s="3">
        <v>0</v>
      </c>
      <c r="O18" s="222">
        <f t="shared" si="5"/>
        <v>0</v>
      </c>
      <c r="P18" s="3">
        <v>0</v>
      </c>
      <c r="Q18" s="683">
        <f t="shared" si="7"/>
        <v>0</v>
      </c>
      <c r="R18" s="3">
        <f>J18+L18+N18+P18</f>
        <v>153061</v>
      </c>
      <c r="S18" s="684">
        <f t="shared" si="6"/>
        <v>0.21169355117553743</v>
      </c>
      <c r="T18" s="226">
        <f t="shared" si="9"/>
        <v>723031</v>
      </c>
      <c r="U18" s="739"/>
      <c r="V18" s="739"/>
      <c r="W18" s="739"/>
      <c r="X18" s="739"/>
    </row>
    <row r="19" spans="2:24" x14ac:dyDescent="0.25">
      <c r="B19" s="912"/>
      <c r="C19" s="56" t="s">
        <v>144</v>
      </c>
      <c r="D19" s="8">
        <v>524298</v>
      </c>
      <c r="E19" s="227">
        <f t="shared" si="0"/>
        <v>0.73751923634184557</v>
      </c>
      <c r="F19" s="8">
        <v>4794</v>
      </c>
      <c r="G19" s="227">
        <f t="shared" si="1"/>
        <v>6.7436214119123246E-3</v>
      </c>
      <c r="H19" s="8">
        <v>16280</v>
      </c>
      <c r="I19" s="227">
        <f t="shared" si="2"/>
        <v>2.2900741882756079E-2</v>
      </c>
      <c r="J19" s="8">
        <v>140272</v>
      </c>
      <c r="K19" s="219">
        <f t="shared" si="3"/>
        <v>0.19731774357358481</v>
      </c>
      <c r="L19" s="2">
        <v>41530</v>
      </c>
      <c r="M19" s="219">
        <f t="shared" si="4"/>
        <v>5.8419398672657247E-2</v>
      </c>
      <c r="N19" s="2">
        <v>0</v>
      </c>
      <c r="O19" s="219">
        <f t="shared" si="5"/>
        <v>0</v>
      </c>
      <c r="P19" s="2">
        <v>0</v>
      </c>
      <c r="Q19" s="325">
        <f t="shared" si="7"/>
        <v>0</v>
      </c>
      <c r="R19" s="2">
        <f t="shared" ref="R19:R29" si="10">J19+L19+N19+P19</f>
        <v>181802</v>
      </c>
      <c r="S19" s="681">
        <f t="shared" si="6"/>
        <v>0.25573714224624206</v>
      </c>
      <c r="T19" s="224">
        <f t="shared" si="9"/>
        <v>710894</v>
      </c>
      <c r="U19" s="739"/>
      <c r="V19" s="739"/>
      <c r="W19" s="739"/>
      <c r="X19" s="739"/>
    </row>
    <row r="20" spans="2:24" x14ac:dyDescent="0.25">
      <c r="B20" s="912"/>
      <c r="C20" s="56" t="s">
        <v>145</v>
      </c>
      <c r="D20" s="8">
        <v>649757</v>
      </c>
      <c r="E20" s="227">
        <f t="shared" si="0"/>
        <v>0.78420219224242604</v>
      </c>
      <c r="F20" s="8">
        <v>4611</v>
      </c>
      <c r="G20" s="227">
        <f t="shared" si="1"/>
        <v>5.5650901928410565E-3</v>
      </c>
      <c r="H20" s="8">
        <v>11712</v>
      </c>
      <c r="I20" s="227">
        <f t="shared" si="2"/>
        <v>1.4135401504783009E-2</v>
      </c>
      <c r="J20" s="8">
        <v>136336</v>
      </c>
      <c r="K20" s="219">
        <f t="shared" si="3"/>
        <v>0.16454611505772679</v>
      </c>
      <c r="L20" s="2">
        <v>37854</v>
      </c>
      <c r="M20" s="219">
        <f t="shared" si="4"/>
        <v>4.5686602507006145E-2</v>
      </c>
      <c r="N20" s="2">
        <v>0</v>
      </c>
      <c r="O20" s="219">
        <f t="shared" si="5"/>
        <v>0</v>
      </c>
      <c r="P20" s="2">
        <v>0</v>
      </c>
      <c r="Q20" s="325">
        <f t="shared" si="7"/>
        <v>0</v>
      </c>
      <c r="R20" s="2">
        <f t="shared" si="10"/>
        <v>174190</v>
      </c>
      <c r="S20" s="681">
        <f t="shared" si="6"/>
        <v>0.21023271756473294</v>
      </c>
      <c r="T20" s="224">
        <f t="shared" si="9"/>
        <v>828558</v>
      </c>
      <c r="U20" s="739"/>
      <c r="V20" s="739"/>
      <c r="W20" s="739"/>
      <c r="X20" s="739"/>
    </row>
    <row r="21" spans="2:24" x14ac:dyDescent="0.25">
      <c r="B21" s="912"/>
      <c r="C21" s="56" t="s">
        <v>15</v>
      </c>
      <c r="D21" s="8">
        <v>547179</v>
      </c>
      <c r="E21" s="227">
        <f t="shared" si="0"/>
        <v>0.7771523771378902</v>
      </c>
      <c r="F21" s="8">
        <v>4027</v>
      </c>
      <c r="G21" s="227">
        <f t="shared" si="1"/>
        <v>5.7195042622876311E-3</v>
      </c>
      <c r="H21" s="8">
        <v>8809</v>
      </c>
      <c r="I21" s="227">
        <f t="shared" si="2"/>
        <v>1.2511326805684566E-2</v>
      </c>
      <c r="J21" s="8">
        <v>121065</v>
      </c>
      <c r="K21" s="219">
        <f t="shared" si="3"/>
        <v>0.17194730159271221</v>
      </c>
      <c r="L21" s="2">
        <v>31811</v>
      </c>
      <c r="M21" s="219">
        <f t="shared" si="4"/>
        <v>4.518081700710997E-2</v>
      </c>
      <c r="N21" s="2">
        <v>0</v>
      </c>
      <c r="O21" s="219">
        <f t="shared" si="5"/>
        <v>0</v>
      </c>
      <c r="P21" s="2">
        <v>0</v>
      </c>
      <c r="Q21" s="325">
        <f t="shared" si="7"/>
        <v>0</v>
      </c>
      <c r="R21" s="2">
        <f t="shared" si="10"/>
        <v>152876</v>
      </c>
      <c r="S21" s="681">
        <f t="shared" si="6"/>
        <v>0.21712811859982217</v>
      </c>
      <c r="T21" s="224">
        <f t="shared" si="9"/>
        <v>704082</v>
      </c>
      <c r="U21" s="739"/>
      <c r="V21" s="739"/>
      <c r="W21" s="739"/>
      <c r="X21" s="739"/>
    </row>
    <row r="22" spans="2:24" x14ac:dyDescent="0.25">
      <c r="B22" s="912"/>
      <c r="C22" s="56" t="s">
        <v>146</v>
      </c>
      <c r="D22" s="8">
        <v>599022</v>
      </c>
      <c r="E22" s="227">
        <f t="shared" si="0"/>
        <v>0.77147228597259898</v>
      </c>
      <c r="F22" s="8">
        <v>4461</v>
      </c>
      <c r="G22" s="227">
        <f t="shared" si="1"/>
        <v>5.7452612219981297E-3</v>
      </c>
      <c r="H22" s="8">
        <v>9853</v>
      </c>
      <c r="I22" s="227">
        <f t="shared" si="2"/>
        <v>1.268954468064281E-2</v>
      </c>
      <c r="J22" s="8">
        <v>136050</v>
      </c>
      <c r="K22" s="219">
        <f t="shared" si="3"/>
        <v>0.17521694446376274</v>
      </c>
      <c r="L22" s="2">
        <v>36933</v>
      </c>
      <c r="M22" s="219">
        <f t="shared" si="4"/>
        <v>4.7565508341640202E-2</v>
      </c>
      <c r="N22" s="2">
        <v>0</v>
      </c>
      <c r="O22" s="219">
        <f t="shared" si="5"/>
        <v>0</v>
      </c>
      <c r="P22" s="2">
        <v>0</v>
      </c>
      <c r="Q22" s="325">
        <f t="shared" si="7"/>
        <v>0</v>
      </c>
      <c r="R22" s="2">
        <f t="shared" si="10"/>
        <v>172983</v>
      </c>
      <c r="S22" s="681">
        <f t="shared" si="6"/>
        <v>0.22278245280540293</v>
      </c>
      <c r="T22" s="224">
        <f t="shared" si="9"/>
        <v>776466</v>
      </c>
      <c r="U22" s="739"/>
      <c r="V22" s="739"/>
      <c r="W22" s="739"/>
      <c r="X22" s="739"/>
    </row>
    <row r="23" spans="2:24" x14ac:dyDescent="0.25">
      <c r="B23" s="912"/>
      <c r="C23" s="56" t="s">
        <v>152</v>
      </c>
      <c r="D23" s="8">
        <v>612044</v>
      </c>
      <c r="E23" s="227">
        <f t="shared" si="0"/>
        <v>0.79937412982887834</v>
      </c>
      <c r="F23" s="8">
        <v>4122</v>
      </c>
      <c r="G23" s="227">
        <f t="shared" si="1"/>
        <v>5.3836328158672194E-3</v>
      </c>
      <c r="H23" s="8">
        <v>9072</v>
      </c>
      <c r="I23" s="227">
        <f t="shared" si="2"/>
        <v>1.1848694057629163E-2</v>
      </c>
      <c r="J23" s="8">
        <v>128173</v>
      </c>
      <c r="K23" s="219">
        <f t="shared" si="3"/>
        <v>0.16740329182633409</v>
      </c>
      <c r="L23" s="2">
        <v>21315</v>
      </c>
      <c r="M23" s="219">
        <f t="shared" si="4"/>
        <v>2.7838945528920373E-2</v>
      </c>
      <c r="N23" s="2">
        <v>0</v>
      </c>
      <c r="O23" s="219">
        <f t="shared" si="5"/>
        <v>0</v>
      </c>
      <c r="P23" s="2">
        <v>0</v>
      </c>
      <c r="Q23" s="325">
        <f t="shared" si="7"/>
        <v>0</v>
      </c>
      <c r="R23" s="2">
        <f t="shared" si="10"/>
        <v>149488</v>
      </c>
      <c r="S23" s="681">
        <f t="shared" si="6"/>
        <v>0.19524223735525445</v>
      </c>
      <c r="T23" s="224">
        <f t="shared" si="9"/>
        <v>765654</v>
      </c>
      <c r="U23" s="739"/>
      <c r="V23" s="739"/>
      <c r="W23" s="739"/>
      <c r="X23" s="739"/>
    </row>
    <row r="24" spans="2:24" x14ac:dyDescent="0.25">
      <c r="B24" s="912"/>
      <c r="C24" s="56" t="s">
        <v>147</v>
      </c>
      <c r="D24" s="8">
        <v>634212</v>
      </c>
      <c r="E24" s="227">
        <f t="shared" si="0"/>
        <v>0.82761914580149787</v>
      </c>
      <c r="F24" s="8">
        <v>3445</v>
      </c>
      <c r="G24" s="227">
        <f t="shared" si="1"/>
        <v>4.4955755445910198E-3</v>
      </c>
      <c r="H24" s="8">
        <v>8703</v>
      </c>
      <c r="I24" s="227">
        <f t="shared" si="2"/>
        <v>1.1357037435290464E-2</v>
      </c>
      <c r="J24" s="8">
        <v>115758</v>
      </c>
      <c r="K24" s="219">
        <f t="shared" si="3"/>
        <v>0.15105916803795857</v>
      </c>
      <c r="L24" s="2">
        <v>12894</v>
      </c>
      <c r="M24" s="219">
        <f t="shared" si="4"/>
        <v>1.6826110615952572E-2</v>
      </c>
      <c r="N24" s="2">
        <v>0</v>
      </c>
      <c r="O24" s="219">
        <f t="shared" si="5"/>
        <v>0</v>
      </c>
      <c r="P24" s="2">
        <v>0</v>
      </c>
      <c r="Q24" s="325">
        <f t="shared" si="7"/>
        <v>0</v>
      </c>
      <c r="R24" s="2">
        <f t="shared" si="10"/>
        <v>128652</v>
      </c>
      <c r="S24" s="681">
        <f t="shared" si="6"/>
        <v>0.16788527865391115</v>
      </c>
      <c r="T24" s="224">
        <f t="shared" si="9"/>
        <v>766309</v>
      </c>
      <c r="U24" s="739"/>
      <c r="V24" s="739"/>
      <c r="W24" s="739"/>
      <c r="X24" s="739"/>
    </row>
    <row r="25" spans="2:24" x14ac:dyDescent="0.25">
      <c r="B25" s="912"/>
      <c r="C25" s="56" t="s">
        <v>148</v>
      </c>
      <c r="D25" s="8">
        <v>463058</v>
      </c>
      <c r="E25" s="227">
        <f t="shared" si="0"/>
        <v>0.85746558993835542</v>
      </c>
      <c r="F25" s="8">
        <v>1069</v>
      </c>
      <c r="G25" s="227">
        <f t="shared" si="1"/>
        <v>1.9795159907486791E-3</v>
      </c>
      <c r="H25" s="8">
        <v>4485</v>
      </c>
      <c r="I25" s="227">
        <f t="shared" si="2"/>
        <v>8.3050787825143368E-3</v>
      </c>
      <c r="J25" s="8">
        <v>68369</v>
      </c>
      <c r="K25" s="219">
        <f t="shared" si="3"/>
        <v>0.12660199136716224</v>
      </c>
      <c r="L25" s="2">
        <v>7535</v>
      </c>
      <c r="M25" s="219">
        <f t="shared" si="4"/>
        <v>1.3952902703733675E-2</v>
      </c>
      <c r="N25" s="2">
        <v>0</v>
      </c>
      <c r="O25" s="219">
        <f t="shared" si="5"/>
        <v>0</v>
      </c>
      <c r="P25" s="2">
        <v>0</v>
      </c>
      <c r="Q25" s="325">
        <f t="shared" si="7"/>
        <v>0</v>
      </c>
      <c r="R25" s="2">
        <f t="shared" si="10"/>
        <v>75904</v>
      </c>
      <c r="S25" s="681">
        <f t="shared" si="6"/>
        <v>0.14055489407089594</v>
      </c>
      <c r="T25" s="224">
        <f t="shared" si="9"/>
        <v>540031</v>
      </c>
      <c r="U25" s="739"/>
      <c r="V25" s="739"/>
      <c r="W25" s="739"/>
      <c r="X25" s="739"/>
    </row>
    <row r="26" spans="2:24" x14ac:dyDescent="0.25">
      <c r="B26" s="912"/>
      <c r="C26" s="56" t="s">
        <v>149</v>
      </c>
      <c r="D26" s="8">
        <v>589456</v>
      </c>
      <c r="E26" s="227">
        <f t="shared" si="0"/>
        <v>0.78241317153847578</v>
      </c>
      <c r="F26" s="8">
        <v>4748</v>
      </c>
      <c r="G26" s="227">
        <f t="shared" si="1"/>
        <v>6.3022477308988002E-3</v>
      </c>
      <c r="H26" s="8">
        <v>8653</v>
      </c>
      <c r="I26" s="227">
        <f t="shared" si="2"/>
        <v>1.1485541199550826E-2</v>
      </c>
      <c r="J26" s="8">
        <v>118815</v>
      </c>
      <c r="K26" s="219">
        <f t="shared" si="3"/>
        <v>0.15770883827858909</v>
      </c>
      <c r="L26" s="2">
        <v>40363</v>
      </c>
      <c r="M26" s="219">
        <f t="shared" si="4"/>
        <v>5.3575742452036286E-2</v>
      </c>
      <c r="N26" s="2">
        <v>0</v>
      </c>
      <c r="O26" s="219">
        <f t="shared" si="5"/>
        <v>0</v>
      </c>
      <c r="P26" s="2">
        <v>0</v>
      </c>
      <c r="Q26" s="325">
        <f t="shared" si="7"/>
        <v>0</v>
      </c>
      <c r="R26" s="2">
        <f t="shared" si="10"/>
        <v>159178</v>
      </c>
      <c r="S26" s="681">
        <f t="shared" si="6"/>
        <v>0.21128458073062537</v>
      </c>
      <c r="T26" s="224">
        <f t="shared" si="9"/>
        <v>753382</v>
      </c>
      <c r="U26" s="739"/>
      <c r="V26" s="739"/>
      <c r="W26" s="739"/>
      <c r="X26" s="739"/>
    </row>
    <row r="27" spans="2:24" x14ac:dyDescent="0.25">
      <c r="B27" s="912"/>
      <c r="C27" s="56" t="s">
        <v>18</v>
      </c>
      <c r="D27" s="8">
        <v>593793</v>
      </c>
      <c r="E27" s="227">
        <f t="shared" si="0"/>
        <v>0.75141699072802759</v>
      </c>
      <c r="F27" s="8">
        <v>4333</v>
      </c>
      <c r="G27" s="227">
        <f t="shared" si="1"/>
        <v>5.4832068091482111E-3</v>
      </c>
      <c r="H27" s="8">
        <v>8779</v>
      </c>
      <c r="I27" s="227">
        <f t="shared" si="2"/>
        <v>1.11094097801782E-2</v>
      </c>
      <c r="J27" s="8">
        <v>127336</v>
      </c>
      <c r="K27" s="219">
        <f t="shared" si="3"/>
        <v>0.16113769264936456</v>
      </c>
      <c r="L27" s="2">
        <v>64769</v>
      </c>
      <c r="M27" s="219">
        <f t="shared" si="4"/>
        <v>8.196210981345961E-2</v>
      </c>
      <c r="N27" s="2">
        <v>0</v>
      </c>
      <c r="O27" s="219">
        <f t="shared" si="5"/>
        <v>0</v>
      </c>
      <c r="P27" s="2">
        <v>0</v>
      </c>
      <c r="Q27" s="325">
        <f t="shared" si="7"/>
        <v>0</v>
      </c>
      <c r="R27" s="2">
        <f t="shared" si="10"/>
        <v>192105</v>
      </c>
      <c r="S27" s="681">
        <f t="shared" si="6"/>
        <v>0.24309980246282417</v>
      </c>
      <c r="T27" s="224">
        <f t="shared" si="9"/>
        <v>790231</v>
      </c>
      <c r="U27" s="739"/>
      <c r="V27" s="739"/>
      <c r="W27" s="739"/>
      <c r="X27" s="739"/>
    </row>
    <row r="28" spans="2:24" x14ac:dyDescent="0.25">
      <c r="B28" s="912"/>
      <c r="C28" s="56" t="s">
        <v>150</v>
      </c>
      <c r="D28" s="8">
        <v>585962</v>
      </c>
      <c r="E28" s="227">
        <f t="shared" si="0"/>
        <v>0.73626265926167922</v>
      </c>
      <c r="F28" s="8">
        <v>4348</v>
      </c>
      <c r="G28" s="227">
        <f t="shared" si="1"/>
        <v>5.463272434850351E-3</v>
      </c>
      <c r="H28" s="8">
        <v>8673</v>
      </c>
      <c r="I28" s="227">
        <f t="shared" si="2"/>
        <v>1.089764531450255E-2</v>
      </c>
      <c r="J28" s="8">
        <v>130782</v>
      </c>
      <c r="K28" s="219">
        <f t="shared" si="3"/>
        <v>0.16432789686628302</v>
      </c>
      <c r="L28" s="2">
        <v>74768</v>
      </c>
      <c r="M28" s="219">
        <f t="shared" si="4"/>
        <v>9.3946171437187448E-2</v>
      </c>
      <c r="N28" s="2">
        <v>0</v>
      </c>
      <c r="O28" s="219">
        <f t="shared" si="5"/>
        <v>0</v>
      </c>
      <c r="P28" s="2">
        <v>0</v>
      </c>
      <c r="Q28" s="325">
        <f t="shared" si="7"/>
        <v>0</v>
      </c>
      <c r="R28" s="2">
        <f t="shared" si="10"/>
        <v>205550</v>
      </c>
      <c r="S28" s="681">
        <f t="shared" si="6"/>
        <v>0.25827406830347044</v>
      </c>
      <c r="T28" s="224">
        <f t="shared" si="9"/>
        <v>795860</v>
      </c>
      <c r="U28" s="739"/>
      <c r="V28" s="739"/>
      <c r="W28" s="739"/>
      <c r="X28" s="739"/>
    </row>
    <row r="29" spans="2:24" ht="14.25" thickBot="1" x14ac:dyDescent="0.3">
      <c r="B29" s="913"/>
      <c r="C29" s="110" t="s">
        <v>151</v>
      </c>
      <c r="D29" s="10">
        <v>587057</v>
      </c>
      <c r="E29" s="228">
        <f t="shared" si="0"/>
        <v>0.7786707378216845</v>
      </c>
      <c r="F29" s="10">
        <v>4183</v>
      </c>
      <c r="G29" s="228">
        <f t="shared" si="1"/>
        <v>5.5483193221579951E-3</v>
      </c>
      <c r="H29" s="10">
        <v>7661</v>
      </c>
      <c r="I29" s="228">
        <f t="shared" si="2"/>
        <v>1.0161528646199474E-2</v>
      </c>
      <c r="J29" s="10">
        <v>112200</v>
      </c>
      <c r="K29" s="220">
        <f t="shared" si="3"/>
        <v>0.14882176140237319</v>
      </c>
      <c r="L29" s="11">
        <v>50482</v>
      </c>
      <c r="M29" s="220">
        <f t="shared" si="4"/>
        <v>6.695918145378435E-2</v>
      </c>
      <c r="N29" s="11">
        <v>0</v>
      </c>
      <c r="O29" s="220">
        <f t="shared" si="5"/>
        <v>0</v>
      </c>
      <c r="P29" s="11">
        <v>0</v>
      </c>
      <c r="Q29" s="326">
        <f t="shared" si="7"/>
        <v>0</v>
      </c>
      <c r="R29" s="11">
        <f t="shared" si="10"/>
        <v>162682</v>
      </c>
      <c r="S29" s="682">
        <f t="shared" si="6"/>
        <v>0.21578094285615754</v>
      </c>
      <c r="T29" s="225">
        <f t="shared" si="9"/>
        <v>753922</v>
      </c>
      <c r="U29" s="739"/>
      <c r="V29" s="739"/>
      <c r="W29" s="739"/>
      <c r="X29" s="739"/>
    </row>
    <row r="30" spans="2:24" s="6" customFormat="1" ht="18" thickBot="1" x14ac:dyDescent="0.4">
      <c r="B30" s="926" t="s">
        <v>30</v>
      </c>
      <c r="C30" s="927"/>
      <c r="D30" s="242">
        <f>SUM(D18:D29)</f>
        <v>6951578</v>
      </c>
      <c r="E30" s="240">
        <f t="shared" si="0"/>
        <v>0.77006946443801183</v>
      </c>
      <c r="F30" s="241">
        <f>SUM(F18:F29)</f>
        <v>48371</v>
      </c>
      <c r="G30" s="240">
        <f t="shared" si="1"/>
        <v>5.3583560544571418E-3</v>
      </c>
      <c r="H30" s="241">
        <f>SUM(H18:H29)</f>
        <v>118789</v>
      </c>
      <c r="I30" s="240">
        <f t="shared" si="2"/>
        <v>1.3158995211033664E-2</v>
      </c>
      <c r="J30" s="241">
        <f>SUM(J18:J29)</f>
        <v>1461720</v>
      </c>
      <c r="K30" s="239">
        <f t="shared" si="3"/>
        <v>0.16192380169773404</v>
      </c>
      <c r="L30" s="685">
        <f>SUM(L18:L29)</f>
        <v>446751</v>
      </c>
      <c r="M30" s="239">
        <f t="shared" si="4"/>
        <v>4.9489382598763364E-2</v>
      </c>
      <c r="N30" s="685">
        <f>SUM(N18:N29)</f>
        <v>0</v>
      </c>
      <c r="O30" s="239">
        <f t="shared" si="5"/>
        <v>0</v>
      </c>
      <c r="P30" s="685">
        <f>SUM(P18:P29)</f>
        <v>0</v>
      </c>
      <c r="Q30" s="221">
        <f t="shared" si="7"/>
        <v>0</v>
      </c>
      <c r="R30" s="685">
        <f>SUM(R18:R29)</f>
        <v>1908471</v>
      </c>
      <c r="S30" s="686">
        <f t="shared" si="6"/>
        <v>0.21141318429649741</v>
      </c>
      <c r="T30" s="46">
        <f>D30+F30+H30+R30</f>
        <v>9027209</v>
      </c>
      <c r="U30" s="740"/>
      <c r="V30" s="740"/>
      <c r="W30" s="740"/>
      <c r="X30" s="740"/>
    </row>
    <row r="31" spans="2:24" x14ac:dyDescent="0.25">
      <c r="B31" s="911">
        <v>2016</v>
      </c>
      <c r="C31" s="59" t="s">
        <v>143</v>
      </c>
      <c r="D31" s="9">
        <v>536652</v>
      </c>
      <c r="E31" s="230">
        <f t="shared" si="0"/>
        <v>0.77900971127465923</v>
      </c>
      <c r="F31" s="9">
        <v>3189</v>
      </c>
      <c r="G31" s="230">
        <f t="shared" si="1"/>
        <v>4.6291860819579322E-3</v>
      </c>
      <c r="H31" s="9">
        <v>27627</v>
      </c>
      <c r="I31" s="230">
        <f t="shared" si="2"/>
        <v>4.0103644994120974E-2</v>
      </c>
      <c r="J31" s="9">
        <v>105701</v>
      </c>
      <c r="K31" s="222">
        <f t="shared" si="3"/>
        <v>0.15343668800534194</v>
      </c>
      <c r="L31" s="3">
        <v>43348</v>
      </c>
      <c r="M31" s="222">
        <f t="shared" si="4"/>
        <v>6.292441463804091E-2</v>
      </c>
      <c r="N31" s="3">
        <v>0</v>
      </c>
      <c r="O31" s="222">
        <f t="shared" si="5"/>
        <v>0</v>
      </c>
      <c r="P31" s="3">
        <f>0</f>
        <v>0</v>
      </c>
      <c r="Q31" s="683">
        <f t="shared" si="7"/>
        <v>0</v>
      </c>
      <c r="R31" s="3">
        <f>J31+L31+N31+P31</f>
        <v>149049</v>
      </c>
      <c r="S31" s="684">
        <f t="shared" si="6"/>
        <v>0.21636110264338285</v>
      </c>
      <c r="T31" s="226">
        <f t="shared" si="9"/>
        <v>688890</v>
      </c>
      <c r="U31" s="739"/>
      <c r="V31" s="739"/>
      <c r="W31" s="739"/>
      <c r="X31" s="739"/>
    </row>
    <row r="32" spans="2:24" x14ac:dyDescent="0.25">
      <c r="B32" s="912"/>
      <c r="C32" s="56" t="s">
        <v>144</v>
      </c>
      <c r="D32" s="8">
        <v>524854</v>
      </c>
      <c r="E32" s="227">
        <f t="shared" si="0"/>
        <v>0.72449616255314453</v>
      </c>
      <c r="F32" s="8">
        <v>4146</v>
      </c>
      <c r="G32" s="227">
        <f t="shared" si="1"/>
        <v>5.7230412456518139E-3</v>
      </c>
      <c r="H32" s="8">
        <v>33014</v>
      </c>
      <c r="I32" s="227">
        <f t="shared" si="2"/>
        <v>4.5571751973938493E-2</v>
      </c>
      <c r="J32" s="8">
        <v>123805</v>
      </c>
      <c r="K32" s="219">
        <f t="shared" si="3"/>
        <v>0.17089752084368615</v>
      </c>
      <c r="L32" s="2">
        <v>71635</v>
      </c>
      <c r="M32" s="219">
        <f t="shared" si="4"/>
        <v>9.8883275357517536E-2</v>
      </c>
      <c r="N32" s="2">
        <v>0</v>
      </c>
      <c r="O32" s="219">
        <f t="shared" si="5"/>
        <v>0</v>
      </c>
      <c r="P32" s="2">
        <f>0</f>
        <v>0</v>
      </c>
      <c r="Q32" s="325">
        <f t="shared" si="7"/>
        <v>0</v>
      </c>
      <c r="R32" s="2">
        <f t="shared" ref="R32:R42" si="11">J32+L32+N32+P32</f>
        <v>195440</v>
      </c>
      <c r="S32" s="681">
        <f t="shared" si="6"/>
        <v>0.26978079620120371</v>
      </c>
      <c r="T32" s="224">
        <f t="shared" si="9"/>
        <v>724440</v>
      </c>
    </row>
    <row r="33" spans="2:20" x14ac:dyDescent="0.25">
      <c r="B33" s="912"/>
      <c r="C33" s="56" t="s">
        <v>145</v>
      </c>
      <c r="D33" s="8">
        <v>602830</v>
      </c>
      <c r="E33" s="227">
        <f t="shared" si="0"/>
        <v>0.78939993923965768</v>
      </c>
      <c r="F33" s="8">
        <v>3514</v>
      </c>
      <c r="G33" s="227">
        <f t="shared" si="1"/>
        <v>4.6015483411378944E-3</v>
      </c>
      <c r="H33" s="8">
        <v>27397</v>
      </c>
      <c r="I33" s="227">
        <f t="shared" si="2"/>
        <v>3.587610128120515E-2</v>
      </c>
      <c r="J33" s="8">
        <v>107892</v>
      </c>
      <c r="K33" s="219">
        <f t="shared" si="3"/>
        <v>0.14128350985260379</v>
      </c>
      <c r="L33" s="2">
        <v>49420</v>
      </c>
      <c r="M33" s="219">
        <f t="shared" si="4"/>
        <v>6.4715002566600663E-2</v>
      </c>
      <c r="N33" s="2">
        <v>0</v>
      </c>
      <c r="O33" s="219">
        <f t="shared" si="5"/>
        <v>0</v>
      </c>
      <c r="P33" s="2">
        <f>0</f>
        <v>0</v>
      </c>
      <c r="Q33" s="325">
        <f t="shared" si="7"/>
        <v>0</v>
      </c>
      <c r="R33" s="2">
        <f t="shared" si="11"/>
        <v>157312</v>
      </c>
      <c r="S33" s="681">
        <f t="shared" si="6"/>
        <v>0.20599851241920447</v>
      </c>
      <c r="T33" s="224">
        <f t="shared" si="9"/>
        <v>763656</v>
      </c>
    </row>
    <row r="34" spans="2:20" x14ac:dyDescent="0.25">
      <c r="B34" s="912"/>
      <c r="C34" s="56" t="s">
        <v>15</v>
      </c>
      <c r="D34" s="8">
        <v>536827</v>
      </c>
      <c r="E34" s="227">
        <f t="shared" si="0"/>
        <v>0.74126284510208418</v>
      </c>
      <c r="F34" s="8">
        <v>3763</v>
      </c>
      <c r="G34" s="227">
        <f t="shared" si="1"/>
        <v>5.1960353821978826E-3</v>
      </c>
      <c r="H34" s="8">
        <v>31092</v>
      </c>
      <c r="I34" s="227">
        <f t="shared" si="2"/>
        <v>4.2932535770209029E-2</v>
      </c>
      <c r="J34" s="8">
        <v>120017</v>
      </c>
      <c r="K34" s="219">
        <f t="shared" si="3"/>
        <v>0.16572218401946406</v>
      </c>
      <c r="L34" s="2">
        <v>63599</v>
      </c>
      <c r="M34" s="219">
        <f t="shared" si="4"/>
        <v>8.781893549625383E-2</v>
      </c>
      <c r="N34" s="2">
        <v>0</v>
      </c>
      <c r="O34" s="219">
        <f t="shared" si="5"/>
        <v>0</v>
      </c>
      <c r="P34" s="2">
        <f>0</f>
        <v>0</v>
      </c>
      <c r="Q34" s="325">
        <f t="shared" si="7"/>
        <v>0</v>
      </c>
      <c r="R34" s="2">
        <f t="shared" si="11"/>
        <v>183616</v>
      </c>
      <c r="S34" s="681">
        <f t="shared" si="6"/>
        <v>0.25354111951571789</v>
      </c>
      <c r="T34" s="224">
        <f t="shared" si="9"/>
        <v>724206</v>
      </c>
    </row>
    <row r="35" spans="2:20" x14ac:dyDescent="0.25">
      <c r="B35" s="912"/>
      <c r="C35" s="56" t="s">
        <v>146</v>
      </c>
      <c r="D35" s="8">
        <v>579220</v>
      </c>
      <c r="E35" s="227">
        <f t="shared" si="0"/>
        <v>0.74651565025299715</v>
      </c>
      <c r="F35" s="8">
        <v>4058</v>
      </c>
      <c r="G35" s="227">
        <f t="shared" si="1"/>
        <v>5.230068900809127E-3</v>
      </c>
      <c r="H35" s="8">
        <v>33520</v>
      </c>
      <c r="I35" s="227">
        <f t="shared" si="2"/>
        <v>4.3201554843549025E-2</v>
      </c>
      <c r="J35" s="8">
        <v>128267</v>
      </c>
      <c r="K35" s="219">
        <f t="shared" si="3"/>
        <v>0.16531425522426918</v>
      </c>
      <c r="L35" s="2">
        <v>64353</v>
      </c>
      <c r="M35" s="219">
        <f t="shared" si="4"/>
        <v>8.2940025621924526E-2</v>
      </c>
      <c r="N35" s="2">
        <v>0</v>
      </c>
      <c r="O35" s="219">
        <f t="shared" si="5"/>
        <v>0</v>
      </c>
      <c r="P35" s="2">
        <f>0</f>
        <v>0</v>
      </c>
      <c r="Q35" s="325">
        <f t="shared" si="7"/>
        <v>0</v>
      </c>
      <c r="R35" s="2">
        <f t="shared" si="11"/>
        <v>192620</v>
      </c>
      <c r="S35" s="681">
        <f t="shared" si="6"/>
        <v>0.24825428084619369</v>
      </c>
      <c r="T35" s="224">
        <f t="shared" si="9"/>
        <v>775898</v>
      </c>
    </row>
    <row r="36" spans="2:20" x14ac:dyDescent="0.25">
      <c r="B36" s="912"/>
      <c r="C36" s="56" t="s">
        <v>152</v>
      </c>
      <c r="D36" s="8">
        <v>594052</v>
      </c>
      <c r="E36" s="227">
        <f t="shared" si="0"/>
        <v>0.78864974802589305</v>
      </c>
      <c r="F36" s="8">
        <v>3545</v>
      </c>
      <c r="G36" s="227">
        <f t="shared" si="1"/>
        <v>4.7062603219108611E-3</v>
      </c>
      <c r="H36" s="8">
        <v>30136</v>
      </c>
      <c r="I36" s="227">
        <f t="shared" si="2"/>
        <v>4.0007859255601047E-2</v>
      </c>
      <c r="J36" s="8">
        <v>119386</v>
      </c>
      <c r="K36" s="219">
        <f t="shared" si="3"/>
        <v>0.15849410290314531</v>
      </c>
      <c r="L36" s="2">
        <v>36269</v>
      </c>
      <c r="M36" s="219">
        <f t="shared" si="4"/>
        <v>4.8149888749050782E-2</v>
      </c>
      <c r="N36" s="2">
        <v>0</v>
      </c>
      <c r="O36" s="219">
        <f t="shared" si="5"/>
        <v>0</v>
      </c>
      <c r="P36" s="2">
        <f>0</f>
        <v>0</v>
      </c>
      <c r="Q36" s="325">
        <f t="shared" si="7"/>
        <v>0</v>
      </c>
      <c r="R36" s="2">
        <f t="shared" si="11"/>
        <v>155655</v>
      </c>
      <c r="S36" s="681">
        <f t="shared" si="6"/>
        <v>0.20664399165219607</v>
      </c>
      <c r="T36" s="224">
        <f t="shared" si="9"/>
        <v>753252</v>
      </c>
    </row>
    <row r="37" spans="2:20" x14ac:dyDescent="0.25">
      <c r="B37" s="912"/>
      <c r="C37" s="56" t="s">
        <v>147</v>
      </c>
      <c r="D37" s="8">
        <v>602316</v>
      </c>
      <c r="E37" s="227">
        <f t="shared" ref="E37:E68" si="12">D37/$T37</f>
        <v>0.82174265390041124</v>
      </c>
      <c r="F37" s="8">
        <v>3009</v>
      </c>
      <c r="G37" s="227">
        <f t="shared" ref="G37:G68" si="13">F37/$T37</f>
        <v>4.1051933629296534E-3</v>
      </c>
      <c r="H37" s="8">
        <v>28430</v>
      </c>
      <c r="I37" s="227">
        <f t="shared" ref="I37:I68" si="14">H37/$T37</f>
        <v>3.8787187540076457E-2</v>
      </c>
      <c r="J37" s="8">
        <v>105179</v>
      </c>
      <c r="K37" s="219">
        <f t="shared" ref="K37:K68" si="15">J37/$T37</f>
        <v>0.1434962222398066</v>
      </c>
      <c r="L37" s="2">
        <v>22470</v>
      </c>
      <c r="M37" s="219">
        <f t="shared" ref="M37:M68" si="16">L37/$T37</f>
        <v>3.065593049685255E-2</v>
      </c>
      <c r="N37" s="2">
        <v>0</v>
      </c>
      <c r="O37" s="219">
        <f t="shared" ref="O37:O68" si="17">N37/$T37</f>
        <v>0</v>
      </c>
      <c r="P37" s="2">
        <f>0</f>
        <v>0</v>
      </c>
      <c r="Q37" s="325">
        <f t="shared" si="7"/>
        <v>0</v>
      </c>
      <c r="R37" s="2">
        <f t="shared" si="11"/>
        <v>127649</v>
      </c>
      <c r="S37" s="681">
        <f t="shared" ref="S37:S68" si="18">R37/$T37</f>
        <v>0.17415215273665915</v>
      </c>
      <c r="T37" s="224">
        <f t="shared" si="9"/>
        <v>732974</v>
      </c>
    </row>
    <row r="38" spans="2:20" x14ac:dyDescent="0.25">
      <c r="B38" s="912"/>
      <c r="C38" s="56" t="s">
        <v>148</v>
      </c>
      <c r="D38" s="8">
        <v>454520</v>
      </c>
      <c r="E38" s="227">
        <f t="shared" si="12"/>
        <v>0.84533394336046841</v>
      </c>
      <c r="F38" s="8">
        <v>1050</v>
      </c>
      <c r="G38" s="227">
        <f t="shared" si="13"/>
        <v>1.9528307676856724E-3</v>
      </c>
      <c r="H38" s="8">
        <v>23083</v>
      </c>
      <c r="I38" s="227">
        <f t="shared" si="14"/>
        <v>4.2930659629036548E-2</v>
      </c>
      <c r="J38" s="8">
        <v>68134</v>
      </c>
      <c r="K38" s="219">
        <f t="shared" si="15"/>
        <v>0.12671825859571009</v>
      </c>
      <c r="L38" s="2">
        <v>13977</v>
      </c>
      <c r="M38" s="219">
        <f t="shared" si="16"/>
        <v>2.5994967276135851E-2</v>
      </c>
      <c r="N38" s="2">
        <v>0</v>
      </c>
      <c r="O38" s="219">
        <f t="shared" si="17"/>
        <v>0</v>
      </c>
      <c r="P38" s="2">
        <f>0</f>
        <v>0</v>
      </c>
      <c r="Q38" s="325">
        <f t="shared" si="7"/>
        <v>0</v>
      </c>
      <c r="R38" s="2">
        <f t="shared" si="11"/>
        <v>82111</v>
      </c>
      <c r="S38" s="681">
        <f t="shared" si="18"/>
        <v>0.15271322587184594</v>
      </c>
      <c r="T38" s="224">
        <f t="shared" si="9"/>
        <v>537681</v>
      </c>
    </row>
    <row r="39" spans="2:20" x14ac:dyDescent="0.25">
      <c r="B39" s="912"/>
      <c r="C39" s="56" t="s">
        <v>149</v>
      </c>
      <c r="D39" s="8">
        <v>554538</v>
      </c>
      <c r="E39" s="227">
        <f t="shared" si="12"/>
        <v>0.75716010005570789</v>
      </c>
      <c r="F39" s="8">
        <v>3773</v>
      </c>
      <c r="G39" s="227">
        <f t="shared" si="13"/>
        <v>5.1516127975182692E-3</v>
      </c>
      <c r="H39" s="8">
        <v>31188</v>
      </c>
      <c r="I39" s="227">
        <f t="shared" si="14"/>
        <v>4.258375296289419E-2</v>
      </c>
      <c r="J39" s="8">
        <v>111332</v>
      </c>
      <c r="K39" s="219">
        <f t="shared" si="15"/>
        <v>0.15201149111404821</v>
      </c>
      <c r="L39" s="2">
        <v>62749</v>
      </c>
      <c r="M39" s="219">
        <f t="shared" si="16"/>
        <v>8.5676796032725641E-2</v>
      </c>
      <c r="N39" s="2">
        <v>0</v>
      </c>
      <c r="O39" s="219">
        <f t="shared" si="17"/>
        <v>0</v>
      </c>
      <c r="P39" s="2">
        <f>0</f>
        <v>0</v>
      </c>
      <c r="Q39" s="325">
        <f t="shared" si="7"/>
        <v>0</v>
      </c>
      <c r="R39" s="2">
        <f t="shared" si="11"/>
        <v>174081</v>
      </c>
      <c r="S39" s="681">
        <f t="shared" si="18"/>
        <v>0.23768828714677387</v>
      </c>
      <c r="T39" s="224">
        <f t="shared" si="9"/>
        <v>732392</v>
      </c>
    </row>
    <row r="40" spans="2:20" x14ac:dyDescent="0.25">
      <c r="B40" s="912"/>
      <c r="C40" s="56" t="s">
        <v>18</v>
      </c>
      <c r="D40" s="8">
        <v>557400</v>
      </c>
      <c r="E40" s="227">
        <f t="shared" si="12"/>
        <v>0.73041769041769045</v>
      </c>
      <c r="F40" s="8">
        <v>3837</v>
      </c>
      <c r="G40" s="227">
        <f t="shared" si="13"/>
        <v>5.0280098280098282E-3</v>
      </c>
      <c r="H40" s="8">
        <v>33590</v>
      </c>
      <c r="I40" s="227">
        <f t="shared" si="14"/>
        <v>4.4016380016380016E-2</v>
      </c>
      <c r="J40" s="8">
        <v>118104</v>
      </c>
      <c r="K40" s="219">
        <f t="shared" si="15"/>
        <v>0.15476363636363635</v>
      </c>
      <c r="L40" s="2">
        <v>83784</v>
      </c>
      <c r="M40" s="219">
        <f t="shared" si="16"/>
        <v>0.10979066339066339</v>
      </c>
      <c r="N40" s="2">
        <v>0</v>
      </c>
      <c r="O40" s="219">
        <f t="shared" si="17"/>
        <v>0</v>
      </c>
      <c r="P40" s="2">
        <f>0</f>
        <v>0</v>
      </c>
      <c r="Q40" s="325">
        <f t="shared" si="7"/>
        <v>0</v>
      </c>
      <c r="R40" s="2">
        <f t="shared" si="11"/>
        <v>201888</v>
      </c>
      <c r="S40" s="681">
        <f t="shared" si="18"/>
        <v>0.26455429975429978</v>
      </c>
      <c r="T40" s="224">
        <f t="shared" si="9"/>
        <v>763125</v>
      </c>
    </row>
    <row r="41" spans="2:20" x14ac:dyDescent="0.25">
      <c r="B41" s="912"/>
      <c r="C41" s="56" t="s">
        <v>150</v>
      </c>
      <c r="D41" s="8">
        <v>556462</v>
      </c>
      <c r="E41" s="227">
        <f t="shared" si="12"/>
        <v>0.71912525652490811</v>
      </c>
      <c r="F41" s="8">
        <v>3818</v>
      </c>
      <c r="G41" s="227">
        <f t="shared" si="13"/>
        <v>4.9340659908710732E-3</v>
      </c>
      <c r="H41" s="8">
        <v>34517</v>
      </c>
      <c r="I41" s="227">
        <f t="shared" si="14"/>
        <v>4.4606903040046317E-2</v>
      </c>
      <c r="J41" s="8">
        <v>120923</v>
      </c>
      <c r="K41" s="219">
        <f t="shared" si="15"/>
        <v>0.15627083861029409</v>
      </c>
      <c r="L41" s="2">
        <v>90198</v>
      </c>
      <c r="M41" s="219">
        <f t="shared" si="16"/>
        <v>0.11656440132126482</v>
      </c>
      <c r="N41" s="2">
        <v>2403</v>
      </c>
      <c r="O41" s="219">
        <f t="shared" si="17"/>
        <v>3.1054375526619145E-3</v>
      </c>
      <c r="P41" s="2">
        <f>0</f>
        <v>0</v>
      </c>
      <c r="Q41" s="325">
        <f t="shared" si="7"/>
        <v>0</v>
      </c>
      <c r="R41" s="2">
        <f t="shared" si="11"/>
        <v>213524</v>
      </c>
      <c r="S41" s="681">
        <f t="shared" si="18"/>
        <v>0.2759406774842208</v>
      </c>
      <c r="T41" s="224">
        <f t="shared" si="9"/>
        <v>773804</v>
      </c>
    </row>
    <row r="42" spans="2:20" ht="14.25" thickBot="1" x14ac:dyDescent="0.3">
      <c r="B42" s="913"/>
      <c r="C42" s="110" t="s">
        <v>151</v>
      </c>
      <c r="D42" s="10">
        <v>545047</v>
      </c>
      <c r="E42" s="228">
        <f t="shared" si="12"/>
        <v>0.74927759372035796</v>
      </c>
      <c r="F42" s="10">
        <v>3512</v>
      </c>
      <c r="G42" s="228">
        <f t="shared" si="13"/>
        <v>4.8279559545248343E-3</v>
      </c>
      <c r="H42" s="10">
        <v>30171</v>
      </c>
      <c r="I42" s="228">
        <f t="shared" si="14"/>
        <v>4.1476155781312293E-2</v>
      </c>
      <c r="J42" s="10">
        <v>96881</v>
      </c>
      <c r="K42" s="220">
        <f t="shared" si="15"/>
        <v>0.13318257426831448</v>
      </c>
      <c r="L42" s="11">
        <v>58457</v>
      </c>
      <c r="M42" s="220">
        <f t="shared" si="16"/>
        <v>8.036099693441294E-2</v>
      </c>
      <c r="N42" s="11">
        <v>23533</v>
      </c>
      <c r="O42" s="220">
        <f t="shared" si="17"/>
        <v>3.2350879122389785E-2</v>
      </c>
      <c r="P42" s="11">
        <f>0</f>
        <v>0</v>
      </c>
      <c r="Q42" s="326">
        <f t="shared" si="7"/>
        <v>0</v>
      </c>
      <c r="R42" s="11">
        <f t="shared" si="11"/>
        <v>178871</v>
      </c>
      <c r="S42" s="682">
        <f t="shared" si="18"/>
        <v>0.2458944503251172</v>
      </c>
      <c r="T42" s="225">
        <f t="shared" si="9"/>
        <v>727430</v>
      </c>
    </row>
    <row r="43" spans="2:20" s="6" customFormat="1" ht="18" thickBot="1" x14ac:dyDescent="0.4">
      <c r="B43" s="926" t="s">
        <v>30</v>
      </c>
      <c r="C43" s="927"/>
      <c r="D43" s="242">
        <f>SUM(D31:D42)</f>
        <v>6644718</v>
      </c>
      <c r="E43" s="240">
        <f t="shared" si="12"/>
        <v>0.73329012494933243</v>
      </c>
      <c r="F43" s="241">
        <f>SUM(F31:F42)</f>
        <v>41214</v>
      </c>
      <c r="G43" s="240">
        <f t="shared" si="13"/>
        <v>4.5482470752952623E-3</v>
      </c>
      <c r="H43" s="241">
        <f>SUM(H31:H42)</f>
        <v>363765</v>
      </c>
      <c r="I43" s="240">
        <f t="shared" si="14"/>
        <v>4.0143958299237663E-2</v>
      </c>
      <c r="J43" s="241">
        <f>SUM(J31:J42)</f>
        <v>1325621</v>
      </c>
      <c r="K43" s="239">
        <f t="shared" si="15"/>
        <v>0.14629135333139179</v>
      </c>
      <c r="L43" s="685">
        <f>SUM(L31:L42)</f>
        <v>660259</v>
      </c>
      <c r="M43" s="239">
        <f t="shared" si="16"/>
        <v>7.2864101171625534E-2</v>
      </c>
      <c r="N43" s="685">
        <f>SUM(N31:N42)</f>
        <v>25936</v>
      </c>
      <c r="O43" s="239">
        <f t="shared" si="17"/>
        <v>2.8622151731173369E-3</v>
      </c>
      <c r="P43" s="685">
        <f>SUM(P31:P42)</f>
        <v>0</v>
      </c>
      <c r="Q43" s="221">
        <f t="shared" si="7"/>
        <v>0</v>
      </c>
      <c r="R43" s="685">
        <f>SUM(R31:R42)</f>
        <v>2011816</v>
      </c>
      <c r="S43" s="686">
        <f t="shared" si="18"/>
        <v>0.22201766967613465</v>
      </c>
      <c r="T43" s="46">
        <f>D43+F43+H43+R43</f>
        <v>9061513</v>
      </c>
    </row>
    <row r="44" spans="2:20" x14ac:dyDescent="0.25">
      <c r="B44" s="911">
        <v>2017</v>
      </c>
      <c r="C44" s="59" t="s">
        <v>143</v>
      </c>
      <c r="D44" s="9">
        <v>521545</v>
      </c>
      <c r="E44" s="230">
        <f t="shared" si="12"/>
        <v>0.7442530498899057</v>
      </c>
      <c r="F44" s="9">
        <v>3464</v>
      </c>
      <c r="G44" s="230">
        <f t="shared" si="13"/>
        <v>4.9431833587104341E-3</v>
      </c>
      <c r="H44" s="9">
        <v>28021</v>
      </c>
      <c r="I44" s="230">
        <f t="shared" si="14"/>
        <v>3.998641480785943E-2</v>
      </c>
      <c r="J44" s="9">
        <v>106561</v>
      </c>
      <c r="K44" s="222">
        <f t="shared" si="15"/>
        <v>0.1520642499675354</v>
      </c>
      <c r="L44" s="3">
        <v>55765</v>
      </c>
      <c r="M44" s="222">
        <f t="shared" si="16"/>
        <v>7.9577546188939766E-2</v>
      </c>
      <c r="N44" s="3">
        <v>13428</v>
      </c>
      <c r="O44" s="222">
        <f t="shared" si="17"/>
        <v>1.9161970594908692E-2</v>
      </c>
      <c r="P44" s="3">
        <v>0</v>
      </c>
      <c r="Q44" s="683">
        <f t="shared" si="7"/>
        <v>0</v>
      </c>
      <c r="R44" s="3">
        <f>J44+L44+N44+P44</f>
        <v>175754</v>
      </c>
      <c r="S44" s="684">
        <f t="shared" si="18"/>
        <v>0.25080376675138383</v>
      </c>
      <c r="T44" s="226">
        <f t="shared" si="9"/>
        <v>700763</v>
      </c>
    </row>
    <row r="45" spans="2:20" x14ac:dyDescent="0.25">
      <c r="B45" s="912"/>
      <c r="C45" s="56" t="s">
        <v>144</v>
      </c>
      <c r="D45" s="8">
        <v>505416</v>
      </c>
      <c r="E45" s="227">
        <f t="shared" si="12"/>
        <v>0.70508175704048026</v>
      </c>
      <c r="F45" s="8">
        <v>3889</v>
      </c>
      <c r="G45" s="227">
        <f t="shared" si="13"/>
        <v>5.4253584238141009E-3</v>
      </c>
      <c r="H45" s="8">
        <v>30571</v>
      </c>
      <c r="I45" s="227">
        <f t="shared" si="14"/>
        <v>4.2648144092162735E-2</v>
      </c>
      <c r="J45" s="8">
        <v>109841</v>
      </c>
      <c r="K45" s="219">
        <f t="shared" si="15"/>
        <v>0.1532339405065993</v>
      </c>
      <c r="L45" s="2">
        <v>81164</v>
      </c>
      <c r="M45" s="219">
        <f t="shared" si="16"/>
        <v>0.11322802548481556</v>
      </c>
      <c r="N45" s="2">
        <v>16509</v>
      </c>
      <c r="O45" s="219">
        <f t="shared" si="17"/>
        <v>2.3030918544290818E-2</v>
      </c>
      <c r="P45" s="2">
        <v>0</v>
      </c>
      <c r="Q45" s="325">
        <f t="shared" si="7"/>
        <v>0</v>
      </c>
      <c r="R45" s="2">
        <f t="shared" ref="R45:R55" si="19">J45+L45+N45+P45</f>
        <v>207514</v>
      </c>
      <c r="S45" s="681">
        <f t="shared" si="18"/>
        <v>0.28949288453570565</v>
      </c>
      <c r="T45" s="224">
        <f t="shared" si="9"/>
        <v>716819</v>
      </c>
    </row>
    <row r="46" spans="2:20" x14ac:dyDescent="0.25">
      <c r="B46" s="912"/>
      <c r="C46" s="56" t="s">
        <v>145</v>
      </c>
      <c r="D46" s="8">
        <v>665419</v>
      </c>
      <c r="E46" s="227">
        <f t="shared" si="12"/>
        <v>0.74361702246544359</v>
      </c>
      <c r="F46" s="8">
        <v>4058</v>
      </c>
      <c r="G46" s="227">
        <f t="shared" si="13"/>
        <v>4.5348838508740656E-3</v>
      </c>
      <c r="H46" s="8">
        <v>31229</v>
      </c>
      <c r="I46" s="227">
        <f t="shared" si="14"/>
        <v>3.489893735311636E-2</v>
      </c>
      <c r="J46" s="8">
        <v>121453</v>
      </c>
      <c r="K46" s="219">
        <f t="shared" si="15"/>
        <v>0.13572578815677869</v>
      </c>
      <c r="L46" s="2">
        <v>84343</v>
      </c>
      <c r="M46" s="219">
        <f t="shared" si="16"/>
        <v>9.425473352249171E-2</v>
      </c>
      <c r="N46" s="2">
        <v>19568</v>
      </c>
      <c r="O46" s="219">
        <f t="shared" si="17"/>
        <v>2.1867572004411959E-2</v>
      </c>
      <c r="P46" s="2">
        <v>0</v>
      </c>
      <c r="Q46" s="325">
        <f t="shared" si="7"/>
        <v>0</v>
      </c>
      <c r="R46" s="2">
        <f t="shared" si="19"/>
        <v>225364</v>
      </c>
      <c r="S46" s="681">
        <f t="shared" si="18"/>
        <v>0.25184809368368233</v>
      </c>
      <c r="T46" s="224">
        <f t="shared" si="9"/>
        <v>894841</v>
      </c>
    </row>
    <row r="47" spans="2:20" x14ac:dyDescent="0.25">
      <c r="B47" s="912"/>
      <c r="C47" s="56" t="s">
        <v>15</v>
      </c>
      <c r="D47" s="8">
        <v>481305</v>
      </c>
      <c r="E47" s="227">
        <f t="shared" si="12"/>
        <v>0.74596411722038647</v>
      </c>
      <c r="F47" s="8">
        <v>2640</v>
      </c>
      <c r="G47" s="227">
        <f t="shared" si="13"/>
        <v>4.0916783940782254E-3</v>
      </c>
      <c r="H47" s="8">
        <v>22932</v>
      </c>
      <c r="I47" s="227">
        <f t="shared" si="14"/>
        <v>3.5541806414015858E-2</v>
      </c>
      <c r="J47" s="8">
        <v>91185</v>
      </c>
      <c r="K47" s="219">
        <f t="shared" si="15"/>
        <v>0.14132564180455418</v>
      </c>
      <c r="L47" s="2">
        <v>53989</v>
      </c>
      <c r="M47" s="219">
        <f t="shared" si="16"/>
        <v>8.3676373037079282E-2</v>
      </c>
      <c r="N47" s="2">
        <v>16093</v>
      </c>
      <c r="O47" s="219">
        <f t="shared" si="17"/>
        <v>2.4942189543901851E-2</v>
      </c>
      <c r="P47" s="2">
        <v>0</v>
      </c>
      <c r="Q47" s="325">
        <f t="shared" si="7"/>
        <v>0</v>
      </c>
      <c r="R47" s="2">
        <f t="shared" si="19"/>
        <v>161267</v>
      </c>
      <c r="S47" s="681">
        <f t="shared" si="18"/>
        <v>0.2499442043855353</v>
      </c>
      <c r="T47" s="224">
        <f t="shared" si="9"/>
        <v>645212</v>
      </c>
    </row>
    <row r="48" spans="2:20" x14ac:dyDescent="0.25">
      <c r="B48" s="912"/>
      <c r="C48" s="56" t="s">
        <v>146</v>
      </c>
      <c r="D48" s="8">
        <v>583614</v>
      </c>
      <c r="E48" s="227">
        <f t="shared" si="12"/>
        <v>0.72397726398733686</v>
      </c>
      <c r="F48" s="8">
        <v>3784</v>
      </c>
      <c r="G48" s="227">
        <f t="shared" si="13"/>
        <v>4.6940785637905923E-3</v>
      </c>
      <c r="H48" s="8">
        <v>31213</v>
      </c>
      <c r="I48" s="227">
        <f t="shared" si="14"/>
        <v>3.8719945616172244E-2</v>
      </c>
      <c r="J48" s="8">
        <v>123141</v>
      </c>
      <c r="K48" s="219">
        <f t="shared" si="15"/>
        <v>0.15275727495341895</v>
      </c>
      <c r="L48" s="2">
        <v>75451</v>
      </c>
      <c r="M48" s="219">
        <f t="shared" si="16"/>
        <v>9.3597495168225159E-2</v>
      </c>
      <c r="N48" s="2">
        <v>20132</v>
      </c>
      <c r="O48" s="219">
        <f t="shared" si="17"/>
        <v>2.4973887327228383E-2</v>
      </c>
      <c r="P48" s="2">
        <v>0</v>
      </c>
      <c r="Q48" s="325">
        <f t="shared" si="7"/>
        <v>0</v>
      </c>
      <c r="R48" s="2">
        <f t="shared" si="19"/>
        <v>218724</v>
      </c>
      <c r="S48" s="681">
        <f t="shared" si="18"/>
        <v>0.27132865744887252</v>
      </c>
      <c r="T48" s="224">
        <f t="shared" si="9"/>
        <v>806122</v>
      </c>
    </row>
    <row r="49" spans="2:20" x14ac:dyDescent="0.25">
      <c r="B49" s="912"/>
      <c r="C49" s="56" t="s">
        <v>152</v>
      </c>
      <c r="D49" s="8">
        <v>583483</v>
      </c>
      <c r="E49" s="227">
        <f t="shared" si="12"/>
        <v>0.76332255798346149</v>
      </c>
      <c r="F49" s="8">
        <v>3038</v>
      </c>
      <c r="G49" s="227">
        <f t="shared" si="13"/>
        <v>3.9743641736841627E-3</v>
      </c>
      <c r="H49" s="8">
        <v>27477</v>
      </c>
      <c r="I49" s="227">
        <f t="shared" si="14"/>
        <v>3.594588689938108E-2</v>
      </c>
      <c r="J49" s="8">
        <v>114488</v>
      </c>
      <c r="K49" s="219">
        <f t="shared" si="15"/>
        <v>0.14977518285607386</v>
      </c>
      <c r="L49" s="2">
        <v>43029</v>
      </c>
      <c r="M49" s="219">
        <f t="shared" si="16"/>
        <v>5.6291282432342271E-2</v>
      </c>
      <c r="N49" s="2">
        <v>20361</v>
      </c>
      <c r="O49" s="219">
        <f t="shared" si="17"/>
        <v>2.6636612554438194E-2</v>
      </c>
      <c r="P49" s="2">
        <v>0</v>
      </c>
      <c r="Q49" s="325">
        <f t="shared" si="7"/>
        <v>0</v>
      </c>
      <c r="R49" s="2">
        <f t="shared" si="19"/>
        <v>177878</v>
      </c>
      <c r="S49" s="681">
        <f t="shared" si="18"/>
        <v>0.23270307784285432</v>
      </c>
      <c r="T49" s="224">
        <f t="shared" si="9"/>
        <v>764399</v>
      </c>
    </row>
    <row r="50" spans="2:20" x14ac:dyDescent="0.25">
      <c r="B50" s="912"/>
      <c r="C50" s="56" t="s">
        <v>147</v>
      </c>
      <c r="D50" s="8">
        <v>597638</v>
      </c>
      <c r="E50" s="227">
        <f t="shared" si="12"/>
        <v>0.79455281991148263</v>
      </c>
      <c r="F50" s="8">
        <v>2348</v>
      </c>
      <c r="G50" s="227">
        <f t="shared" si="13"/>
        <v>3.1216388870054469E-3</v>
      </c>
      <c r="H50" s="8">
        <v>23093</v>
      </c>
      <c r="I50" s="227">
        <f t="shared" si="14"/>
        <v>3.0701876838848716E-2</v>
      </c>
      <c r="J50" s="8">
        <v>103102</v>
      </c>
      <c r="K50" s="219">
        <f t="shared" si="15"/>
        <v>0.13707291845316677</v>
      </c>
      <c r="L50" s="2">
        <v>29031</v>
      </c>
      <c r="M50" s="219">
        <f t="shared" si="16"/>
        <v>3.859637927114784E-2</v>
      </c>
      <c r="N50" s="2">
        <v>20050</v>
      </c>
      <c r="O50" s="219">
        <f t="shared" si="17"/>
        <v>2.6656243477197278E-2</v>
      </c>
      <c r="P50" s="2">
        <v>0</v>
      </c>
      <c r="Q50" s="325">
        <f t="shared" si="7"/>
        <v>0</v>
      </c>
      <c r="R50" s="2">
        <f t="shared" si="19"/>
        <v>152183</v>
      </c>
      <c r="S50" s="681">
        <f t="shared" si="18"/>
        <v>0.20232554120151189</v>
      </c>
      <c r="T50" s="224">
        <f t="shared" si="9"/>
        <v>752169</v>
      </c>
    </row>
    <row r="51" spans="2:20" x14ac:dyDescent="0.25">
      <c r="B51" s="912"/>
      <c r="C51" s="56" t="s">
        <v>148</v>
      </c>
      <c r="D51" s="8">
        <v>448549</v>
      </c>
      <c r="E51" s="227">
        <f t="shared" si="12"/>
        <v>0.81217973556795675</v>
      </c>
      <c r="F51" s="8">
        <v>827</v>
      </c>
      <c r="G51" s="227">
        <f t="shared" si="13"/>
        <v>1.4974342631790512E-3</v>
      </c>
      <c r="H51" s="8">
        <v>16949</v>
      </c>
      <c r="I51" s="227">
        <f t="shared" si="14"/>
        <v>3.0689254324814678E-2</v>
      </c>
      <c r="J51" s="8">
        <v>68430</v>
      </c>
      <c r="K51" s="219">
        <f t="shared" si="15"/>
        <v>0.12390498987828594</v>
      </c>
      <c r="L51" s="2">
        <v>19534</v>
      </c>
      <c r="M51" s="219">
        <f t="shared" si="16"/>
        <v>3.5369868073687527E-2</v>
      </c>
      <c r="N51" s="2">
        <v>14938</v>
      </c>
      <c r="O51" s="219">
        <f t="shared" si="17"/>
        <v>2.7047972216890769E-2</v>
      </c>
      <c r="P51" s="2">
        <v>0</v>
      </c>
      <c r="Q51" s="325">
        <f t="shared" si="7"/>
        <v>0</v>
      </c>
      <c r="R51" s="2">
        <f t="shared" si="19"/>
        <v>102902</v>
      </c>
      <c r="S51" s="681">
        <f t="shared" si="18"/>
        <v>0.18632283016886422</v>
      </c>
      <c r="T51" s="224">
        <f t="shared" si="9"/>
        <v>552278</v>
      </c>
    </row>
    <row r="52" spans="2:20" x14ac:dyDescent="0.25">
      <c r="B52" s="912"/>
      <c r="C52" s="56" t="s">
        <v>149</v>
      </c>
      <c r="D52" s="8">
        <v>570408</v>
      </c>
      <c r="E52" s="227">
        <f t="shared" si="12"/>
        <v>0.74406737211195295</v>
      </c>
      <c r="F52" s="8">
        <v>3047</v>
      </c>
      <c r="G52" s="227">
        <f t="shared" si="13"/>
        <v>3.9746519733683972E-3</v>
      </c>
      <c r="H52" s="8">
        <v>27710</v>
      </c>
      <c r="I52" s="227">
        <f t="shared" si="14"/>
        <v>3.6146244234341408E-2</v>
      </c>
      <c r="J52" s="8">
        <v>104294</v>
      </c>
      <c r="K52" s="219">
        <f t="shared" si="15"/>
        <v>0.13604606265522928</v>
      </c>
      <c r="L52" s="2">
        <v>66769</v>
      </c>
      <c r="M52" s="219">
        <f t="shared" si="16"/>
        <v>8.7096664788262057E-2</v>
      </c>
      <c r="N52" s="2">
        <v>22090</v>
      </c>
      <c r="O52" s="219">
        <f t="shared" si="17"/>
        <v>2.8815248471187362E-2</v>
      </c>
      <c r="P52" s="2">
        <v>0</v>
      </c>
      <c r="Q52" s="325">
        <f t="shared" si="7"/>
        <v>0</v>
      </c>
      <c r="R52" s="2">
        <f t="shared" si="19"/>
        <v>193153</v>
      </c>
      <c r="S52" s="681">
        <f t="shared" si="18"/>
        <v>0.25195797591467867</v>
      </c>
      <c r="T52" s="224">
        <f t="shared" si="9"/>
        <v>766608</v>
      </c>
    </row>
    <row r="53" spans="2:20" x14ac:dyDescent="0.25">
      <c r="B53" s="912"/>
      <c r="C53" s="56" t="s">
        <v>18</v>
      </c>
      <c r="D53" s="8">
        <v>565636</v>
      </c>
      <c r="E53" s="227">
        <f t="shared" si="12"/>
        <v>0.70680733603325885</v>
      </c>
      <c r="F53" s="8">
        <v>3290</v>
      </c>
      <c r="G53" s="227">
        <f t="shared" si="13"/>
        <v>4.1111176366946615E-3</v>
      </c>
      <c r="H53" s="8">
        <v>33225</v>
      </c>
      <c r="I53" s="227">
        <f t="shared" si="14"/>
        <v>4.1517289811300949E-2</v>
      </c>
      <c r="J53" s="8">
        <v>115459</v>
      </c>
      <c r="K53" s="219">
        <f t="shared" si="15"/>
        <v>0.14427523745140697</v>
      </c>
      <c r="L53" s="2">
        <v>91841</v>
      </c>
      <c r="M53" s="219">
        <f t="shared" si="16"/>
        <v>0.11476266105522018</v>
      </c>
      <c r="N53" s="2">
        <v>24043</v>
      </c>
      <c r="O53" s="219">
        <f t="shared" si="17"/>
        <v>3.0043647823419374E-2</v>
      </c>
      <c r="P53" s="2">
        <v>0</v>
      </c>
      <c r="Q53" s="325">
        <f t="shared" si="7"/>
        <v>0</v>
      </c>
      <c r="R53" s="2">
        <f t="shared" si="19"/>
        <v>231343</v>
      </c>
      <c r="S53" s="681">
        <f t="shared" si="18"/>
        <v>0.28908154633004651</v>
      </c>
      <c r="T53" s="224">
        <f t="shared" si="9"/>
        <v>800269</v>
      </c>
    </row>
    <row r="54" spans="2:20" x14ac:dyDescent="0.25">
      <c r="B54" s="912"/>
      <c r="C54" s="56" t="s">
        <v>150</v>
      </c>
      <c r="D54" s="8">
        <v>571701</v>
      </c>
      <c r="E54" s="227">
        <f t="shared" si="12"/>
        <v>0.6976898293915208</v>
      </c>
      <c r="F54" s="8">
        <v>3344</v>
      </c>
      <c r="G54" s="227">
        <f t="shared" si="13"/>
        <v>4.0809352956969564E-3</v>
      </c>
      <c r="H54" s="8">
        <v>33613</v>
      </c>
      <c r="I54" s="227">
        <f t="shared" si="14"/>
        <v>4.1020477899001734E-2</v>
      </c>
      <c r="J54" s="8">
        <v>121229</v>
      </c>
      <c r="K54" s="219">
        <f t="shared" si="15"/>
        <v>0.1479448878475019</v>
      </c>
      <c r="L54" s="2">
        <v>98514</v>
      </c>
      <c r="M54" s="219">
        <f t="shared" si="16"/>
        <v>0.12022406092113934</v>
      </c>
      <c r="N54" s="2">
        <v>24632</v>
      </c>
      <c r="O54" s="219">
        <f t="shared" si="17"/>
        <v>3.0060286544140977E-2</v>
      </c>
      <c r="P54" s="2">
        <v>0</v>
      </c>
      <c r="Q54" s="325">
        <f t="shared" si="7"/>
        <v>0</v>
      </c>
      <c r="R54" s="2">
        <f t="shared" si="19"/>
        <v>244375</v>
      </c>
      <c r="S54" s="681">
        <f t="shared" si="18"/>
        <v>0.29822923531278223</v>
      </c>
      <c r="T54" s="224">
        <f t="shared" si="9"/>
        <v>819420</v>
      </c>
    </row>
    <row r="55" spans="2:20" ht="14.25" thickBot="1" x14ac:dyDescent="0.3">
      <c r="B55" s="913"/>
      <c r="C55" s="110" t="s">
        <v>151</v>
      </c>
      <c r="D55" s="10">
        <v>547960</v>
      </c>
      <c r="E55" s="228">
        <f t="shared" si="12"/>
        <v>0.74951920577992615</v>
      </c>
      <c r="F55" s="10">
        <v>3076</v>
      </c>
      <c r="G55" s="228">
        <f t="shared" si="13"/>
        <v>4.2074623640029436E-3</v>
      </c>
      <c r="H55" s="10">
        <v>27925</v>
      </c>
      <c r="I55" s="228">
        <f t="shared" si="14"/>
        <v>3.8196809660202273E-2</v>
      </c>
      <c r="J55" s="10">
        <v>95192</v>
      </c>
      <c r="K55" s="220">
        <f t="shared" si="15"/>
        <v>0.13020700824257744</v>
      </c>
      <c r="L55" s="11">
        <v>63056</v>
      </c>
      <c r="M55" s="220">
        <f t="shared" si="16"/>
        <v>8.6250242790822371E-2</v>
      </c>
      <c r="N55" s="11">
        <v>21798</v>
      </c>
      <c r="O55" s="220">
        <f t="shared" si="17"/>
        <v>2.9816080822671055E-2</v>
      </c>
      <c r="P55" s="11">
        <v>0</v>
      </c>
      <c r="Q55" s="326">
        <f t="shared" si="7"/>
        <v>0</v>
      </c>
      <c r="R55" s="11">
        <f t="shared" si="19"/>
        <v>180046</v>
      </c>
      <c r="S55" s="682">
        <f t="shared" si="18"/>
        <v>0.24627333185607087</v>
      </c>
      <c r="T55" s="225">
        <f t="shared" si="9"/>
        <v>731082</v>
      </c>
    </row>
    <row r="56" spans="2:20" s="6" customFormat="1" ht="18" thickBot="1" x14ac:dyDescent="0.4">
      <c r="B56" s="926" t="s">
        <v>30</v>
      </c>
      <c r="C56" s="927"/>
      <c r="D56" s="242">
        <f>SUM(D44:D55)</f>
        <v>6642674</v>
      </c>
      <c r="E56" s="240">
        <f t="shared" si="12"/>
        <v>0.71550160815343489</v>
      </c>
      <c r="F56" s="241">
        <f>SUM(F44:F55)</f>
        <v>36805</v>
      </c>
      <c r="G56" s="240">
        <f t="shared" si="13"/>
        <v>3.9643728847881393E-3</v>
      </c>
      <c r="H56" s="241">
        <f>SUM(H44:H55)</f>
        <v>333958</v>
      </c>
      <c r="I56" s="240">
        <f t="shared" si="14"/>
        <v>3.5971581031329372E-2</v>
      </c>
      <c r="J56" s="241">
        <f>SUM(J44:J55)</f>
        <v>1274375</v>
      </c>
      <c r="K56" s="239">
        <f t="shared" si="15"/>
        <v>0.13726661309745647</v>
      </c>
      <c r="L56" s="685">
        <f>SUM(L44:L55)</f>
        <v>762486</v>
      </c>
      <c r="M56" s="239">
        <f t="shared" si="16"/>
        <v>8.2129569988603976E-2</v>
      </c>
      <c r="N56" s="685">
        <f>SUM(N44:N55)</f>
        <v>233642</v>
      </c>
      <c r="O56" s="239">
        <f t="shared" si="17"/>
        <v>2.5166254844387188E-2</v>
      </c>
      <c r="P56" s="685">
        <f>SUM(P44:P55)</f>
        <v>0</v>
      </c>
      <c r="Q56" s="221">
        <f t="shared" si="7"/>
        <v>0</v>
      </c>
      <c r="R56" s="685">
        <f>SUM(R44:R55)</f>
        <v>2270503</v>
      </c>
      <c r="S56" s="686">
        <f t="shared" si="18"/>
        <v>0.24456243793044763</v>
      </c>
      <c r="T56" s="46">
        <f>D56+F56+H56+R56</f>
        <v>9283940</v>
      </c>
    </row>
    <row r="57" spans="2:20" x14ac:dyDescent="0.25">
      <c r="B57" s="911">
        <v>2018</v>
      </c>
      <c r="C57" s="59" t="s">
        <v>143</v>
      </c>
      <c r="D57" s="9">
        <v>560561</v>
      </c>
      <c r="E57" s="230">
        <f t="shared" si="12"/>
        <v>0.73086305468816204</v>
      </c>
      <c r="F57" s="9">
        <v>3281</v>
      </c>
      <c r="G57" s="230">
        <f t="shared" si="13"/>
        <v>4.2777890050000981E-3</v>
      </c>
      <c r="H57" s="9">
        <v>30255</v>
      </c>
      <c r="I57" s="230">
        <f t="shared" si="14"/>
        <v>3.9446664537116108E-2</v>
      </c>
      <c r="J57" s="9">
        <v>111968</v>
      </c>
      <c r="K57" s="222">
        <f t="shared" si="15"/>
        <v>0.14598460204567235</v>
      </c>
      <c r="L57" s="3">
        <v>66600</v>
      </c>
      <c r="M57" s="222">
        <f t="shared" si="16"/>
        <v>8.6833510433711222E-2</v>
      </c>
      <c r="N57" s="3">
        <v>24575</v>
      </c>
      <c r="O57" s="222">
        <f t="shared" si="17"/>
        <v>3.2041043827454256E-2</v>
      </c>
      <c r="P57" s="3">
        <v>0</v>
      </c>
      <c r="Q57" s="683">
        <f t="shared" si="7"/>
        <v>0</v>
      </c>
      <c r="R57" s="3">
        <f>J57+L57+N57+P57</f>
        <v>203143</v>
      </c>
      <c r="S57" s="684">
        <f t="shared" si="18"/>
        <v>0.26485915630683782</v>
      </c>
      <c r="T57" s="226">
        <f t="shared" si="9"/>
        <v>766985</v>
      </c>
    </row>
    <row r="58" spans="2:20" x14ac:dyDescent="0.25">
      <c r="B58" s="912"/>
      <c r="C58" s="56" t="s">
        <v>144</v>
      </c>
      <c r="D58" s="8">
        <v>508877</v>
      </c>
      <c r="E58" s="227">
        <f t="shared" si="12"/>
        <v>0.69023200927765838</v>
      </c>
      <c r="F58" s="8">
        <v>3319</v>
      </c>
      <c r="G58" s="227">
        <f t="shared" si="13"/>
        <v>4.5018345077347732E-3</v>
      </c>
      <c r="H58" s="8">
        <v>29785</v>
      </c>
      <c r="I58" s="227">
        <f t="shared" si="14"/>
        <v>4.0399861648954566E-2</v>
      </c>
      <c r="J58" s="8">
        <v>112230</v>
      </c>
      <c r="K58" s="219">
        <f t="shared" si="15"/>
        <v>0.15222684145919663</v>
      </c>
      <c r="L58" s="2">
        <v>89413</v>
      </c>
      <c r="M58" s="219">
        <f t="shared" si="16"/>
        <v>0.12127825514916819</v>
      </c>
      <c r="N58" s="2">
        <v>23416</v>
      </c>
      <c r="O58" s="219">
        <f t="shared" si="17"/>
        <v>3.1761059606242072E-2</v>
      </c>
      <c r="P58" s="2">
        <v>0</v>
      </c>
      <c r="Q58" s="325">
        <f t="shared" si="7"/>
        <v>0</v>
      </c>
      <c r="R58" s="2">
        <f t="shared" ref="R58:R68" si="20">J58+L58+N58+P58</f>
        <v>225059</v>
      </c>
      <c r="S58" s="681">
        <f t="shared" si="18"/>
        <v>0.3052661562146069</v>
      </c>
      <c r="T58" s="224">
        <f t="shared" si="9"/>
        <v>737255</v>
      </c>
    </row>
    <row r="59" spans="2:20" x14ac:dyDescent="0.25">
      <c r="B59" s="912"/>
      <c r="C59" s="56" t="s">
        <v>145</v>
      </c>
      <c r="D59" s="8">
        <v>649350</v>
      </c>
      <c r="E59" s="227">
        <f t="shared" si="12"/>
        <v>0.74642135016799793</v>
      </c>
      <c r="F59" s="8">
        <v>3231</v>
      </c>
      <c r="G59" s="227">
        <f t="shared" si="13"/>
        <v>3.7140022828871973E-3</v>
      </c>
      <c r="H59" s="8">
        <v>29334</v>
      </c>
      <c r="I59" s="227">
        <f t="shared" si="14"/>
        <v>3.3719140503315703E-2</v>
      </c>
      <c r="J59" s="8">
        <v>112134</v>
      </c>
      <c r="K59" s="219">
        <f t="shared" si="15"/>
        <v>0.12889691488371186</v>
      </c>
      <c r="L59" s="2">
        <v>78609</v>
      </c>
      <c r="M59" s="219">
        <f t="shared" si="16"/>
        <v>9.0360261669910139E-2</v>
      </c>
      <c r="N59" s="2">
        <v>26627</v>
      </c>
      <c r="O59" s="219">
        <f t="shared" si="17"/>
        <v>3.0607470995492849E-2</v>
      </c>
      <c r="P59" s="2">
        <v>0</v>
      </c>
      <c r="Q59" s="325">
        <f t="shared" si="7"/>
        <v>0</v>
      </c>
      <c r="R59" s="2">
        <f t="shared" si="20"/>
        <v>217370</v>
      </c>
      <c r="S59" s="681">
        <f t="shared" si="18"/>
        <v>0.24986464754911483</v>
      </c>
      <c r="T59" s="224">
        <f t="shared" si="9"/>
        <v>869951</v>
      </c>
    </row>
    <row r="60" spans="2:20" x14ac:dyDescent="0.25">
      <c r="B60" s="912"/>
      <c r="C60" s="56" t="s">
        <v>15</v>
      </c>
      <c r="D60" s="8">
        <v>534362</v>
      </c>
      <c r="E60" s="227">
        <f t="shared" si="12"/>
        <v>0.7227612959771903</v>
      </c>
      <c r="F60" s="8">
        <v>2913</v>
      </c>
      <c r="G60" s="227">
        <f t="shared" si="13"/>
        <v>3.9400325157506622E-3</v>
      </c>
      <c r="H60" s="8">
        <v>26747</v>
      </c>
      <c r="I60" s="227">
        <f t="shared" si="14"/>
        <v>3.6177154033224496E-2</v>
      </c>
      <c r="J60" s="8">
        <v>106722</v>
      </c>
      <c r="K60" s="219">
        <f t="shared" si="15"/>
        <v>0.14434883286850056</v>
      </c>
      <c r="L60" s="2">
        <v>70932</v>
      </c>
      <c r="M60" s="219">
        <f t="shared" si="16"/>
        <v>9.5940400414427043E-2</v>
      </c>
      <c r="N60" s="2">
        <v>24405</v>
      </c>
      <c r="O60" s="219">
        <f t="shared" si="17"/>
        <v>3.3009438224131445E-2</v>
      </c>
      <c r="P60" s="2">
        <v>0</v>
      </c>
      <c r="Q60" s="325">
        <f t="shared" si="7"/>
        <v>0</v>
      </c>
      <c r="R60" s="2">
        <f t="shared" si="20"/>
        <v>202059</v>
      </c>
      <c r="S60" s="681">
        <f t="shared" si="18"/>
        <v>0.27329867150705905</v>
      </c>
      <c r="T60" s="224">
        <f t="shared" si="9"/>
        <v>739334</v>
      </c>
    </row>
    <row r="61" spans="2:20" x14ac:dyDescent="0.25">
      <c r="B61" s="912"/>
      <c r="C61" s="56" t="s">
        <v>146</v>
      </c>
      <c r="D61" s="8">
        <v>605500</v>
      </c>
      <c r="E61" s="227">
        <f t="shared" si="12"/>
        <v>0.7172521955853749</v>
      </c>
      <c r="F61" s="8">
        <v>3281</v>
      </c>
      <c r="G61" s="227">
        <f t="shared" si="13"/>
        <v>3.8865474049803719E-3</v>
      </c>
      <c r="H61" s="8">
        <v>33118</v>
      </c>
      <c r="I61" s="227">
        <f t="shared" si="14"/>
        <v>3.9230319097269109E-2</v>
      </c>
      <c r="J61" s="8">
        <v>126057</v>
      </c>
      <c r="K61" s="219">
        <f t="shared" si="15"/>
        <v>0.14932231216995145</v>
      </c>
      <c r="L61" s="2">
        <v>79793</v>
      </c>
      <c r="M61" s="219">
        <f t="shared" si="16"/>
        <v>9.4519743092227618E-2</v>
      </c>
      <c r="N61" s="2">
        <v>29563</v>
      </c>
      <c r="O61" s="219">
        <f t="shared" si="17"/>
        <v>3.5019201747465631E-2</v>
      </c>
      <c r="P61" s="2">
        <v>0</v>
      </c>
      <c r="Q61" s="325">
        <f t="shared" si="7"/>
        <v>0</v>
      </c>
      <c r="R61" s="2">
        <f t="shared" si="20"/>
        <v>235413</v>
      </c>
      <c r="S61" s="681">
        <f t="shared" si="18"/>
        <v>0.2788612570096447</v>
      </c>
      <c r="T61" s="224">
        <f t="shared" si="9"/>
        <v>844194</v>
      </c>
    </row>
    <row r="62" spans="2:20" x14ac:dyDescent="0.25">
      <c r="B62" s="912"/>
      <c r="C62" s="56" t="s">
        <v>152</v>
      </c>
      <c r="D62" s="8">
        <v>597719</v>
      </c>
      <c r="E62" s="227">
        <f t="shared" si="12"/>
        <v>0.75591739174423311</v>
      </c>
      <c r="F62" s="8">
        <v>2669</v>
      </c>
      <c r="G62" s="227">
        <f t="shared" si="13"/>
        <v>3.3754046944556859E-3</v>
      </c>
      <c r="H62" s="8">
        <v>28013</v>
      </c>
      <c r="I62" s="227">
        <f t="shared" si="14"/>
        <v>3.5427205584783489E-2</v>
      </c>
      <c r="J62" s="8">
        <v>114452</v>
      </c>
      <c r="K62" s="219">
        <f t="shared" si="15"/>
        <v>0.14474403075677864</v>
      </c>
      <c r="L62" s="2">
        <v>47208</v>
      </c>
      <c r="M62" s="219">
        <f t="shared" si="16"/>
        <v>5.9702549575070825E-2</v>
      </c>
      <c r="N62" s="2">
        <v>28672</v>
      </c>
      <c r="O62" s="219">
        <f t="shared" si="17"/>
        <v>3.6260623229461754E-2</v>
      </c>
      <c r="P62" s="2">
        <v>0</v>
      </c>
      <c r="Q62" s="325">
        <f t="shared" si="7"/>
        <v>0</v>
      </c>
      <c r="R62" s="2">
        <f t="shared" si="20"/>
        <v>190332</v>
      </c>
      <c r="S62" s="681">
        <f t="shared" si="18"/>
        <v>0.2407072035613112</v>
      </c>
      <c r="T62" s="224">
        <f t="shared" si="9"/>
        <v>790720</v>
      </c>
    </row>
    <row r="63" spans="2:20" x14ac:dyDescent="0.25">
      <c r="B63" s="912"/>
      <c r="C63" s="56" t="s">
        <v>147</v>
      </c>
      <c r="D63" s="8">
        <v>619132</v>
      </c>
      <c r="E63" s="227">
        <f t="shared" si="12"/>
        <v>0.78459430929235563</v>
      </c>
      <c r="F63" s="8">
        <v>2261</v>
      </c>
      <c r="G63" s="227">
        <f t="shared" si="13"/>
        <v>2.8652496290129019E-3</v>
      </c>
      <c r="H63" s="8">
        <v>23816</v>
      </c>
      <c r="I63" s="227">
        <f t="shared" si="14"/>
        <v>3.0180798392114672E-2</v>
      </c>
      <c r="J63" s="8">
        <v>105516</v>
      </c>
      <c r="K63" s="219">
        <f t="shared" si="15"/>
        <v>0.13371502868417751</v>
      </c>
      <c r="L63" s="2">
        <v>34125</v>
      </c>
      <c r="M63" s="219">
        <f t="shared" si="16"/>
        <v>4.3244866691758192E-2</v>
      </c>
      <c r="N63" s="2">
        <v>28077</v>
      </c>
      <c r="O63" s="219">
        <f t="shared" si="17"/>
        <v>3.5580545702695816E-2</v>
      </c>
      <c r="P63" s="2">
        <v>0</v>
      </c>
      <c r="Q63" s="325">
        <f t="shared" si="7"/>
        <v>0</v>
      </c>
      <c r="R63" s="2">
        <f t="shared" si="20"/>
        <v>167718</v>
      </c>
      <c r="S63" s="681">
        <f t="shared" si="18"/>
        <v>0.21254044107863151</v>
      </c>
      <c r="T63" s="224">
        <f t="shared" si="9"/>
        <v>789111</v>
      </c>
    </row>
    <row r="64" spans="2:20" x14ac:dyDescent="0.25">
      <c r="B64" s="912"/>
      <c r="C64" s="56" t="s">
        <v>148</v>
      </c>
      <c r="D64" s="8">
        <v>472093</v>
      </c>
      <c r="E64" s="227">
        <f t="shared" si="12"/>
        <v>0.80299806263851969</v>
      </c>
      <c r="F64" s="8">
        <v>612</v>
      </c>
      <c r="G64" s="227">
        <f t="shared" si="13"/>
        <v>1.0409703476534794E-3</v>
      </c>
      <c r="H64" s="8">
        <v>18239</v>
      </c>
      <c r="I64" s="227">
        <f t="shared" si="14"/>
        <v>3.102329766479054E-2</v>
      </c>
      <c r="J64" s="8">
        <v>71927</v>
      </c>
      <c r="K64" s="219">
        <f t="shared" si="15"/>
        <v>0.1223429316922742</v>
      </c>
      <c r="L64" s="2">
        <v>23076</v>
      </c>
      <c r="M64" s="219">
        <f t="shared" si="16"/>
        <v>3.9250705461522366E-2</v>
      </c>
      <c r="N64" s="2">
        <v>20205</v>
      </c>
      <c r="O64" s="219">
        <f t="shared" si="17"/>
        <v>3.4367329860030313E-2</v>
      </c>
      <c r="P64" s="2">
        <v>0</v>
      </c>
      <c r="Q64" s="325">
        <f t="shared" si="7"/>
        <v>0</v>
      </c>
      <c r="R64" s="2">
        <f t="shared" si="20"/>
        <v>115208</v>
      </c>
      <c r="S64" s="681">
        <f t="shared" si="18"/>
        <v>0.19596096701382687</v>
      </c>
      <c r="T64" s="224">
        <f t="shared" si="9"/>
        <v>587913</v>
      </c>
    </row>
    <row r="65" spans="2:22" x14ac:dyDescent="0.25">
      <c r="B65" s="912"/>
      <c r="C65" s="56" t="s">
        <v>149</v>
      </c>
      <c r="D65" s="8">
        <v>560940</v>
      </c>
      <c r="E65" s="227">
        <f t="shared" si="12"/>
        <v>0.73081122208354288</v>
      </c>
      <c r="F65" s="8">
        <v>2479</v>
      </c>
      <c r="G65" s="227">
        <f t="shared" si="13"/>
        <v>3.2297233564108512E-3</v>
      </c>
      <c r="H65" s="8">
        <v>30162</v>
      </c>
      <c r="I65" s="227">
        <f t="shared" si="14"/>
        <v>3.9296053197282813E-2</v>
      </c>
      <c r="J65" s="8">
        <v>106290</v>
      </c>
      <c r="K65" s="219">
        <f t="shared" si="15"/>
        <v>0.13847813455139546</v>
      </c>
      <c r="L65" s="2">
        <v>69720</v>
      </c>
      <c r="M65" s="219">
        <f t="shared" si="16"/>
        <v>9.0833526586915903E-2</v>
      </c>
      <c r="N65" s="2">
        <v>28129</v>
      </c>
      <c r="O65" s="219">
        <f t="shared" si="17"/>
        <v>3.6647393421734904E-2</v>
      </c>
      <c r="P65" s="2">
        <v>0</v>
      </c>
      <c r="Q65" s="325">
        <f t="shared" si="7"/>
        <v>0</v>
      </c>
      <c r="R65" s="2">
        <f t="shared" si="20"/>
        <v>204139</v>
      </c>
      <c r="S65" s="681">
        <f t="shared" si="18"/>
        <v>0.26595905456004626</v>
      </c>
      <c r="T65" s="224">
        <f t="shared" si="9"/>
        <v>767558</v>
      </c>
    </row>
    <row r="66" spans="2:22" x14ac:dyDescent="0.25">
      <c r="B66" s="912"/>
      <c r="C66" s="56" t="s">
        <v>18</v>
      </c>
      <c r="D66" s="8">
        <v>585751</v>
      </c>
      <c r="E66" s="227">
        <f t="shared" si="12"/>
        <v>0.70044041274195501</v>
      </c>
      <c r="F66" s="8">
        <v>2914</v>
      </c>
      <c r="G66" s="227">
        <f t="shared" si="13"/>
        <v>3.4845580506564339E-3</v>
      </c>
      <c r="H66" s="8">
        <v>36502</v>
      </c>
      <c r="I66" s="227">
        <f t="shared" si="14"/>
        <v>4.364905214998667E-2</v>
      </c>
      <c r="J66" s="8">
        <v>118410</v>
      </c>
      <c r="K66" s="219">
        <f t="shared" si="15"/>
        <v>0.14159455002684568</v>
      </c>
      <c r="L66" s="2">
        <v>97636</v>
      </c>
      <c r="M66" s="219">
        <f t="shared" si="16"/>
        <v>0.11675302327861756</v>
      </c>
      <c r="N66" s="2">
        <v>31550</v>
      </c>
      <c r="O66" s="219">
        <f t="shared" si="17"/>
        <v>3.7727455901925354E-2</v>
      </c>
      <c r="P66" s="2">
        <v>0</v>
      </c>
      <c r="Q66" s="325">
        <f t="shared" si="7"/>
        <v>0</v>
      </c>
      <c r="R66" s="2">
        <f t="shared" si="20"/>
        <v>247596</v>
      </c>
      <c r="S66" s="681">
        <f t="shared" si="18"/>
        <v>0.2960750292073886</v>
      </c>
      <c r="T66" s="224">
        <f t="shared" si="9"/>
        <v>836261</v>
      </c>
    </row>
    <row r="67" spans="2:22" x14ac:dyDescent="0.25">
      <c r="B67" s="912"/>
      <c r="C67" s="56" t="s">
        <v>150</v>
      </c>
      <c r="D67" s="8">
        <v>571262</v>
      </c>
      <c r="E67" s="227">
        <f t="shared" si="12"/>
        <v>0.69227515920479399</v>
      </c>
      <c r="F67" s="8">
        <v>2885</v>
      </c>
      <c r="G67" s="227">
        <f t="shared" si="13"/>
        <v>3.4961433358175948E-3</v>
      </c>
      <c r="H67" s="8">
        <v>35739</v>
      </c>
      <c r="I67" s="227">
        <f t="shared" si="14"/>
        <v>4.3309763146892555E-2</v>
      </c>
      <c r="J67" s="8">
        <v>119288</v>
      </c>
      <c r="K67" s="219">
        <f t="shared" si="15"/>
        <v>0.14455734705130302</v>
      </c>
      <c r="L67" s="2">
        <v>100052</v>
      </c>
      <c r="M67" s="219">
        <f t="shared" si="16"/>
        <v>0.12124649325310988</v>
      </c>
      <c r="N67" s="2">
        <v>31708</v>
      </c>
      <c r="O67" s="219">
        <f t="shared" si="17"/>
        <v>3.8424857154975491E-2</v>
      </c>
      <c r="P67" s="2">
        <v>0</v>
      </c>
      <c r="Q67" s="325">
        <f t="shared" si="7"/>
        <v>0</v>
      </c>
      <c r="R67" s="2">
        <f t="shared" si="20"/>
        <v>251048</v>
      </c>
      <c r="S67" s="681">
        <f t="shared" si="18"/>
        <v>0.30422869745938841</v>
      </c>
      <c r="T67" s="224">
        <f t="shared" si="9"/>
        <v>825195</v>
      </c>
    </row>
    <row r="68" spans="2:22" ht="14.25" thickBot="1" x14ac:dyDescent="0.3">
      <c r="B68" s="913"/>
      <c r="C68" s="110" t="s">
        <v>151</v>
      </c>
      <c r="D68" s="10">
        <v>550923</v>
      </c>
      <c r="E68" s="228">
        <f t="shared" si="12"/>
        <v>0.72910639559351731</v>
      </c>
      <c r="F68" s="10">
        <v>2700</v>
      </c>
      <c r="G68" s="228">
        <f t="shared" si="13"/>
        <v>3.5732530101348042E-3</v>
      </c>
      <c r="H68" s="10">
        <v>31253</v>
      </c>
      <c r="I68" s="228">
        <f t="shared" si="14"/>
        <v>4.1361065305830752E-2</v>
      </c>
      <c r="J68" s="10">
        <v>102335</v>
      </c>
      <c r="K68" s="220">
        <f t="shared" si="15"/>
        <v>0.13543290621931303</v>
      </c>
      <c r="L68" s="11">
        <v>70453</v>
      </c>
      <c r="M68" s="220">
        <f t="shared" si="16"/>
        <v>9.3239405304824954E-2</v>
      </c>
      <c r="N68" s="11">
        <v>29203</v>
      </c>
      <c r="O68" s="220">
        <f t="shared" si="17"/>
        <v>3.8648039872209883E-2</v>
      </c>
      <c r="P68" s="11">
        <v>0</v>
      </c>
      <c r="Q68" s="326">
        <f t="shared" si="7"/>
        <v>0</v>
      </c>
      <c r="R68" s="11">
        <f t="shared" si="20"/>
        <v>201991</v>
      </c>
      <c r="S68" s="682">
        <f t="shared" si="18"/>
        <v>0.26732035139634786</v>
      </c>
      <c r="T68" s="225">
        <f t="shared" si="9"/>
        <v>755614</v>
      </c>
    </row>
    <row r="69" spans="2:22" s="6" customFormat="1" ht="18" thickBot="1" x14ac:dyDescent="0.4">
      <c r="B69" s="926" t="s">
        <v>30</v>
      </c>
      <c r="C69" s="927"/>
      <c r="D69" s="242">
        <f>SUM(D57:D68)</f>
        <v>6816470</v>
      </c>
      <c r="E69" s="240">
        <f t="shared" ref="E69:E82" si="21">D69/$T69</f>
        <v>0.70541569983982289</v>
      </c>
      <c r="F69" s="241">
        <f>SUM(F57:F68)</f>
        <v>32545</v>
      </c>
      <c r="G69" s="240">
        <f t="shared" ref="G69:G82" si="22">F69/$T69</f>
        <v>3.3679828344123919E-3</v>
      </c>
      <c r="H69" s="241">
        <f>SUM(H57:H68)</f>
        <v>352963</v>
      </c>
      <c r="I69" s="240">
        <f t="shared" ref="I69:I82" si="23">H69/$T69</f>
        <v>3.6527064838921527E-2</v>
      </c>
      <c r="J69" s="241">
        <f>SUM(J57:J68)</f>
        <v>1307329</v>
      </c>
      <c r="K69" s="239">
        <f t="shared" ref="K69:K80" si="24">J69/$T69</f>
        <v>0.13529149273097305</v>
      </c>
      <c r="L69" s="685">
        <f>SUM(L57:L68)</f>
        <v>827617</v>
      </c>
      <c r="M69" s="239">
        <f t="shared" ref="M69:M80" si="25">L69/$T69</f>
        <v>8.564756028477126E-2</v>
      </c>
      <c r="N69" s="685">
        <f>SUM(N57:N68)</f>
        <v>326130</v>
      </c>
      <c r="O69" s="239">
        <f t="shared" ref="O69:O80" si="26">N69/$T69</f>
        <v>3.3750199471098891E-2</v>
      </c>
      <c r="P69" s="685">
        <f>SUM(P57:P68)</f>
        <v>0</v>
      </c>
      <c r="Q69" s="221">
        <f t="shared" si="7"/>
        <v>0</v>
      </c>
      <c r="R69" s="685">
        <f>SUM(R57:R68)</f>
        <v>2461076</v>
      </c>
      <c r="S69" s="686">
        <f t="shared" ref="S69:S80" si="27">R69/$T69</f>
        <v>0.25468925248684321</v>
      </c>
      <c r="T69" s="46">
        <f>D69+F69+H69+R69</f>
        <v>9663054</v>
      </c>
    </row>
    <row r="70" spans="2:22" x14ac:dyDescent="0.2">
      <c r="B70" s="911">
        <v>2019</v>
      </c>
      <c r="C70" s="59" t="s">
        <v>143</v>
      </c>
      <c r="D70" s="9">
        <v>591723</v>
      </c>
      <c r="E70" s="230">
        <f t="shared" si="21"/>
        <v>0.71939207228411783</v>
      </c>
      <c r="F70" s="9">
        <v>3040</v>
      </c>
      <c r="G70" s="230">
        <f t="shared" si="22"/>
        <v>3.6959048401764309E-3</v>
      </c>
      <c r="H70" s="265">
        <v>28441</v>
      </c>
      <c r="I70" s="230">
        <f t="shared" si="23"/>
        <v>3.457737814455851E-2</v>
      </c>
      <c r="J70" s="9">
        <v>120044</v>
      </c>
      <c r="K70" s="222">
        <f t="shared" si="24"/>
        <v>0.14594447389280904</v>
      </c>
      <c r="L70" s="3">
        <v>76387</v>
      </c>
      <c r="M70" s="222">
        <f t="shared" si="25"/>
        <v>9.2868119416630604E-2</v>
      </c>
      <c r="N70" s="3">
        <v>31338</v>
      </c>
      <c r="O70" s="222">
        <f t="shared" si="26"/>
        <v>3.8099429566266114E-2</v>
      </c>
      <c r="P70" s="3">
        <v>0</v>
      </c>
      <c r="Q70" s="683">
        <f t="shared" ref="Q70:Q81" si="28">P70/T70</f>
        <v>0</v>
      </c>
      <c r="R70" s="3">
        <f>J70+L70+N70+P70</f>
        <v>227769</v>
      </c>
      <c r="S70" s="684">
        <f t="shared" si="27"/>
        <v>0.27691202287570577</v>
      </c>
      <c r="T70" s="226">
        <f t="shared" ref="T70:T81" si="29">D70+F70+R70</f>
        <v>822532</v>
      </c>
      <c r="V70" s="408"/>
    </row>
    <row r="71" spans="2:22" x14ac:dyDescent="0.2">
      <c r="B71" s="912"/>
      <c r="C71" s="56" t="s">
        <v>144</v>
      </c>
      <c r="D71" s="8">
        <v>546088</v>
      </c>
      <c r="E71" s="227">
        <f t="shared" si="21"/>
        <v>0.68553294107751928</v>
      </c>
      <c r="F71" s="8">
        <v>3290</v>
      </c>
      <c r="G71" s="227">
        <f t="shared" si="22"/>
        <v>4.1301097554698844E-3</v>
      </c>
      <c r="H71" s="266">
        <v>28022</v>
      </c>
      <c r="I71" s="227">
        <f t="shared" si="23"/>
        <v>3.5177488014521918E-2</v>
      </c>
      <c r="J71" s="8">
        <v>121061</v>
      </c>
      <c r="K71" s="219">
        <f t="shared" si="24"/>
        <v>0.15197423012368988</v>
      </c>
      <c r="L71" s="2">
        <v>95448</v>
      </c>
      <c r="M71" s="219">
        <f t="shared" si="25"/>
        <v>0.11982088630397859</v>
      </c>
      <c r="N71" s="2">
        <v>30702</v>
      </c>
      <c r="O71" s="219">
        <f t="shared" si="26"/>
        <v>3.854183273934237E-2</v>
      </c>
      <c r="P71" s="2">
        <v>0</v>
      </c>
      <c r="Q71" s="325">
        <f t="shared" si="28"/>
        <v>0</v>
      </c>
      <c r="R71" s="2">
        <f t="shared" ref="R71:R81" si="30">J71+L71+N71+P71</f>
        <v>247211</v>
      </c>
      <c r="S71" s="681">
        <f t="shared" si="27"/>
        <v>0.31033694916701082</v>
      </c>
      <c r="T71" s="224">
        <f t="shared" si="29"/>
        <v>796589</v>
      </c>
      <c r="V71" s="408"/>
    </row>
    <row r="72" spans="2:22" x14ac:dyDescent="0.2">
      <c r="B72" s="912"/>
      <c r="C72" s="56" t="s">
        <v>145</v>
      </c>
      <c r="D72" s="8">
        <v>685221</v>
      </c>
      <c r="E72" s="227">
        <f t="shared" si="21"/>
        <v>0.73511391663600212</v>
      </c>
      <c r="F72" s="8">
        <v>3237</v>
      </c>
      <c r="G72" s="227">
        <f t="shared" si="22"/>
        <v>3.4726953029033535E-3</v>
      </c>
      <c r="H72" s="266">
        <v>26923</v>
      </c>
      <c r="I72" s="227">
        <f t="shared" si="23"/>
        <v>2.8883341254268453E-2</v>
      </c>
      <c r="J72" s="8">
        <v>121892</v>
      </c>
      <c r="K72" s="219">
        <f t="shared" si="24"/>
        <v>0.13076730795844782</v>
      </c>
      <c r="L72" s="2">
        <v>89144</v>
      </c>
      <c r="M72" s="219">
        <f t="shared" si="25"/>
        <v>9.5634831659566433E-2</v>
      </c>
      <c r="N72" s="2">
        <v>32635</v>
      </c>
      <c r="O72" s="219">
        <f t="shared" si="26"/>
        <v>3.5011248443080303E-2</v>
      </c>
      <c r="P72" s="2">
        <v>0</v>
      </c>
      <c r="Q72" s="325">
        <f t="shared" si="28"/>
        <v>0</v>
      </c>
      <c r="R72" s="2">
        <f t="shared" si="30"/>
        <v>243671</v>
      </c>
      <c r="S72" s="681">
        <f t="shared" si="27"/>
        <v>0.26141338806109454</v>
      </c>
      <c r="T72" s="224">
        <f t="shared" si="29"/>
        <v>932129</v>
      </c>
      <c r="V72" s="408"/>
    </row>
    <row r="73" spans="2:22" x14ac:dyDescent="0.2">
      <c r="B73" s="912"/>
      <c r="C73" s="56" t="s">
        <v>15</v>
      </c>
      <c r="D73" s="8">
        <v>533300</v>
      </c>
      <c r="E73" s="227">
        <f t="shared" si="21"/>
        <v>0.71290215207420704</v>
      </c>
      <c r="F73" s="8">
        <v>3040</v>
      </c>
      <c r="G73" s="227">
        <f t="shared" si="22"/>
        <v>4.0637962540888608E-3</v>
      </c>
      <c r="H73" s="266">
        <v>23949</v>
      </c>
      <c r="I73" s="227">
        <f t="shared" si="23"/>
        <v>3.2014426476702017E-2</v>
      </c>
      <c r="J73" s="8">
        <v>111197</v>
      </c>
      <c r="K73" s="219">
        <f t="shared" si="24"/>
        <v>0.14864537896905233</v>
      </c>
      <c r="L73" s="2">
        <v>69469</v>
      </c>
      <c r="M73" s="219">
        <f t="shared" si="25"/>
        <v>9.2864428281348374E-2</v>
      </c>
      <c r="N73" s="2">
        <v>31063</v>
      </c>
      <c r="O73" s="219">
        <f t="shared" si="26"/>
        <v>4.1524244421303383E-2</v>
      </c>
      <c r="P73" s="2">
        <v>0</v>
      </c>
      <c r="Q73" s="325">
        <f t="shared" si="28"/>
        <v>0</v>
      </c>
      <c r="R73" s="2">
        <f t="shared" si="30"/>
        <v>211729</v>
      </c>
      <c r="S73" s="681">
        <f t="shared" si="27"/>
        <v>0.28303405167170409</v>
      </c>
      <c r="T73" s="224">
        <f t="shared" si="29"/>
        <v>748069</v>
      </c>
      <c r="V73" s="408"/>
    </row>
    <row r="74" spans="2:22" x14ac:dyDescent="0.2">
      <c r="B74" s="912"/>
      <c r="C74" s="56" t="s">
        <v>146</v>
      </c>
      <c r="D74" s="8">
        <v>615545</v>
      </c>
      <c r="E74" s="227">
        <f t="shared" si="21"/>
        <v>0.70267774278281137</v>
      </c>
      <c r="F74" s="8">
        <v>3644</v>
      </c>
      <c r="G74" s="227">
        <f t="shared" si="22"/>
        <v>4.1598221002535395E-3</v>
      </c>
      <c r="H74" s="266">
        <v>29596</v>
      </c>
      <c r="I74" s="227">
        <f t="shared" si="23"/>
        <v>3.3785426695692573E-2</v>
      </c>
      <c r="J74" s="8">
        <v>136170</v>
      </c>
      <c r="K74" s="219">
        <f t="shared" si="24"/>
        <v>0.15544538292851934</v>
      </c>
      <c r="L74" s="2">
        <v>84120</v>
      </c>
      <c r="M74" s="219">
        <f t="shared" si="25"/>
        <v>9.6027506880715624E-2</v>
      </c>
      <c r="N74" s="2">
        <v>36520</v>
      </c>
      <c r="O74" s="219">
        <f t="shared" si="26"/>
        <v>4.1689545307700124E-2</v>
      </c>
      <c r="P74" s="2">
        <v>0</v>
      </c>
      <c r="Q74" s="325">
        <f t="shared" si="28"/>
        <v>0</v>
      </c>
      <c r="R74" s="2">
        <f t="shared" si="30"/>
        <v>256810</v>
      </c>
      <c r="S74" s="681">
        <f t="shared" si="27"/>
        <v>0.29316243511693507</v>
      </c>
      <c r="T74" s="224">
        <f t="shared" si="29"/>
        <v>875999</v>
      </c>
      <c r="V74" s="408"/>
    </row>
    <row r="75" spans="2:22" x14ac:dyDescent="0.2">
      <c r="B75" s="912"/>
      <c r="C75" s="56" t="s">
        <v>152</v>
      </c>
      <c r="D75" s="8">
        <v>598906</v>
      </c>
      <c r="E75" s="227">
        <f t="shared" si="21"/>
        <v>0.74939876023233754</v>
      </c>
      <c r="F75" s="8">
        <v>2838</v>
      </c>
      <c r="G75" s="227">
        <f t="shared" si="22"/>
        <v>3.5511310314796881E-3</v>
      </c>
      <c r="H75" s="266">
        <v>23745</v>
      </c>
      <c r="I75" s="227">
        <f t="shared" si="23"/>
        <v>2.971163014182001E-2</v>
      </c>
      <c r="J75" s="8">
        <v>115497</v>
      </c>
      <c r="K75" s="219">
        <f t="shared" si="24"/>
        <v>0.14451902069866437</v>
      </c>
      <c r="L75" s="2">
        <v>48556</v>
      </c>
      <c r="M75" s="219">
        <f t="shared" si="25"/>
        <v>6.0757124159453044E-2</v>
      </c>
      <c r="N75" s="2">
        <v>33385</v>
      </c>
      <c r="O75" s="219">
        <f t="shared" si="26"/>
        <v>4.1773963878065319E-2</v>
      </c>
      <c r="P75" s="2">
        <v>0</v>
      </c>
      <c r="Q75" s="325">
        <f t="shared" si="28"/>
        <v>0</v>
      </c>
      <c r="R75" s="2">
        <f t="shared" si="30"/>
        <v>197438</v>
      </c>
      <c r="S75" s="681">
        <f t="shared" si="27"/>
        <v>0.24705010873618274</v>
      </c>
      <c r="T75" s="224">
        <f t="shared" si="29"/>
        <v>799182</v>
      </c>
      <c r="V75" s="408"/>
    </row>
    <row r="76" spans="2:22" x14ac:dyDescent="0.2">
      <c r="B76" s="912"/>
      <c r="C76" s="56" t="s">
        <v>147</v>
      </c>
      <c r="D76" s="8">
        <v>647404</v>
      </c>
      <c r="E76" s="227">
        <f t="shared" si="21"/>
        <v>0.76451916127782793</v>
      </c>
      <c r="F76" s="8">
        <v>2495</v>
      </c>
      <c r="G76" s="227">
        <f t="shared" si="22"/>
        <v>2.9463446432029779E-3</v>
      </c>
      <c r="H76" s="266">
        <v>23821</v>
      </c>
      <c r="I76" s="227">
        <f t="shared" si="23"/>
        <v>2.8130210719734722E-2</v>
      </c>
      <c r="J76" s="8">
        <v>122276</v>
      </c>
      <c r="K76" s="219">
        <f t="shared" si="24"/>
        <v>0.14439568640973438</v>
      </c>
      <c r="L76" s="2">
        <v>39741</v>
      </c>
      <c r="M76" s="219">
        <f t="shared" si="25"/>
        <v>4.6930133252717249E-2</v>
      </c>
      <c r="N76" s="2">
        <v>34896</v>
      </c>
      <c r="O76" s="219">
        <f t="shared" si="26"/>
        <v>4.1208674416517481E-2</v>
      </c>
      <c r="P76" s="2">
        <v>0</v>
      </c>
      <c r="Q76" s="325">
        <f t="shared" si="28"/>
        <v>0</v>
      </c>
      <c r="R76" s="2">
        <f t="shared" si="30"/>
        <v>196913</v>
      </c>
      <c r="S76" s="681">
        <f t="shared" si="27"/>
        <v>0.23253449407896912</v>
      </c>
      <c r="T76" s="224">
        <f>D76+F76+R76</f>
        <v>846812</v>
      </c>
      <c r="V76" s="408"/>
    </row>
    <row r="77" spans="2:22" x14ac:dyDescent="0.2">
      <c r="B77" s="912"/>
      <c r="C77" s="56" t="s">
        <v>148</v>
      </c>
      <c r="D77" s="8">
        <v>479348</v>
      </c>
      <c r="E77" s="227">
        <f t="shared" si="21"/>
        <v>0.78929836376539786</v>
      </c>
      <c r="F77" s="8">
        <v>617</v>
      </c>
      <c r="G77" s="227">
        <f t="shared" si="22"/>
        <v>1.0159572803959762E-3</v>
      </c>
      <c r="H77" s="266">
        <v>18384</v>
      </c>
      <c r="I77" s="227">
        <f t="shared" si="23"/>
        <v>3.0271245774391619E-2</v>
      </c>
      <c r="J77" s="8">
        <v>77235</v>
      </c>
      <c r="K77" s="219">
        <f t="shared" si="24"/>
        <v>0.12717578695524026</v>
      </c>
      <c r="L77" s="2">
        <v>24758</v>
      </c>
      <c r="M77" s="219">
        <f t="shared" si="25"/>
        <v>4.0766726658093326E-2</v>
      </c>
      <c r="N77" s="2">
        <v>25351</v>
      </c>
      <c r="O77" s="219">
        <f t="shared" si="26"/>
        <v>4.1743165340872607E-2</v>
      </c>
      <c r="P77" s="2">
        <v>0</v>
      </c>
      <c r="Q77" s="325">
        <f t="shared" si="28"/>
        <v>0</v>
      </c>
      <c r="R77" s="2">
        <f t="shared" si="30"/>
        <v>127344</v>
      </c>
      <c r="S77" s="681">
        <f t="shared" si="27"/>
        <v>0.20968567895420617</v>
      </c>
      <c r="T77" s="224">
        <f t="shared" si="29"/>
        <v>607309</v>
      </c>
      <c r="V77" s="408"/>
    </row>
    <row r="78" spans="2:22" x14ac:dyDescent="0.2">
      <c r="B78" s="912"/>
      <c r="C78" s="56" t="s">
        <v>149</v>
      </c>
      <c r="D78" s="8">
        <v>581905</v>
      </c>
      <c r="E78" s="227">
        <f t="shared" si="21"/>
        <v>0.72080302142571362</v>
      </c>
      <c r="F78" s="8">
        <v>2767</v>
      </c>
      <c r="G78" s="227">
        <f t="shared" si="22"/>
        <v>3.427470051443018E-3</v>
      </c>
      <c r="H78" s="266">
        <v>27470</v>
      </c>
      <c r="I78" s="227">
        <f t="shared" si="23"/>
        <v>3.4026961443129639E-2</v>
      </c>
      <c r="J78" s="8">
        <v>113942</v>
      </c>
      <c r="K78" s="219">
        <f t="shared" si="24"/>
        <v>0.14113942631063259</v>
      </c>
      <c r="L78" s="2">
        <v>73365</v>
      </c>
      <c r="M78" s="219">
        <f t="shared" si="25"/>
        <v>9.0876884829821841E-2</v>
      </c>
      <c r="N78" s="2">
        <v>35322</v>
      </c>
      <c r="O78" s="219">
        <f t="shared" si="26"/>
        <v>4.3753197382388975E-2</v>
      </c>
      <c r="P78" s="2">
        <v>0</v>
      </c>
      <c r="Q78" s="325">
        <f t="shared" si="28"/>
        <v>0</v>
      </c>
      <c r="R78" s="2">
        <f t="shared" si="30"/>
        <v>222629</v>
      </c>
      <c r="S78" s="681">
        <f t="shared" si="27"/>
        <v>0.27576950852284338</v>
      </c>
      <c r="T78" s="224">
        <f t="shared" si="29"/>
        <v>807301</v>
      </c>
      <c r="V78" s="408"/>
    </row>
    <row r="79" spans="2:22" x14ac:dyDescent="0.2">
      <c r="B79" s="912"/>
      <c r="C79" s="56" t="s">
        <v>18</v>
      </c>
      <c r="D79" s="8">
        <v>628976</v>
      </c>
      <c r="E79" s="227">
        <f t="shared" si="21"/>
        <v>0.68406513331622198</v>
      </c>
      <c r="F79" s="8">
        <v>3256</v>
      </c>
      <c r="G79" s="227">
        <f t="shared" si="22"/>
        <v>3.5411781595444322E-3</v>
      </c>
      <c r="H79" s="266">
        <v>38715</v>
      </c>
      <c r="I79" s="227">
        <f t="shared" si="23"/>
        <v>4.2105869916081909E-2</v>
      </c>
      <c r="J79" s="8">
        <v>133658</v>
      </c>
      <c r="K79" s="219">
        <f t="shared" si="24"/>
        <v>0.14536449338095508</v>
      </c>
      <c r="L79" s="2">
        <v>115374</v>
      </c>
      <c r="M79" s="219">
        <f t="shared" si="25"/>
        <v>0.12547908138184255</v>
      </c>
      <c r="N79" s="2">
        <v>38204</v>
      </c>
      <c r="O79" s="219">
        <f t="shared" si="26"/>
        <v>4.1550113761435963E-2</v>
      </c>
      <c r="P79" s="2">
        <v>0</v>
      </c>
      <c r="Q79" s="325">
        <f t="shared" si="28"/>
        <v>0</v>
      </c>
      <c r="R79" s="2">
        <f t="shared" si="30"/>
        <v>287236</v>
      </c>
      <c r="S79" s="681">
        <f t="shared" si="27"/>
        <v>0.3123936885242336</v>
      </c>
      <c r="T79" s="224">
        <f t="shared" si="29"/>
        <v>919468</v>
      </c>
      <c r="V79" s="408"/>
    </row>
    <row r="80" spans="2:22" x14ac:dyDescent="0.2">
      <c r="B80" s="912"/>
      <c r="C80" s="56" t="s">
        <v>150</v>
      </c>
      <c r="D80" s="8">
        <v>587563</v>
      </c>
      <c r="E80" s="227">
        <f t="shared" si="21"/>
        <v>0.67812057826230465</v>
      </c>
      <c r="F80" s="8">
        <v>2840</v>
      </c>
      <c r="G80" s="227">
        <f t="shared" si="22"/>
        <v>3.2777122491799947E-3</v>
      </c>
      <c r="H80" s="266">
        <v>35754</v>
      </c>
      <c r="I80" s="227">
        <f t="shared" si="23"/>
        <v>4.1264550618725894E-2</v>
      </c>
      <c r="J80" s="8">
        <v>128697</v>
      </c>
      <c r="K80" s="219">
        <f t="shared" si="24"/>
        <v>0.14853230046926683</v>
      </c>
      <c r="L80" s="2">
        <v>111402</v>
      </c>
      <c r="M80" s="219">
        <f t="shared" si="25"/>
        <v>0.1285717253461795</v>
      </c>
      <c r="N80" s="2">
        <v>35956</v>
      </c>
      <c r="O80" s="219">
        <f t="shared" si="26"/>
        <v>4.1497683673068976E-2</v>
      </c>
      <c r="P80" s="2">
        <v>0</v>
      </c>
      <c r="Q80" s="325">
        <f t="shared" si="28"/>
        <v>0</v>
      </c>
      <c r="R80" s="2">
        <f t="shared" si="30"/>
        <v>276055</v>
      </c>
      <c r="S80" s="681">
        <f t="shared" si="27"/>
        <v>0.31860170948851529</v>
      </c>
      <c r="T80" s="224">
        <f t="shared" si="29"/>
        <v>866458</v>
      </c>
      <c r="V80" s="408"/>
    </row>
    <row r="81" spans="2:22" ht="14.25" thickBot="1" x14ac:dyDescent="0.25">
      <c r="B81" s="913"/>
      <c r="C81" s="110" t="s">
        <v>151</v>
      </c>
      <c r="D81" s="10">
        <v>600922</v>
      </c>
      <c r="E81" s="228">
        <f t="shared" si="21"/>
        <v>0.72745475213089594</v>
      </c>
      <c r="F81" s="10">
        <v>2290</v>
      </c>
      <c r="G81" s="228">
        <f t="shared" si="22"/>
        <v>2.7721923683602058E-3</v>
      </c>
      <c r="H81" s="38">
        <v>29929</v>
      </c>
      <c r="I81" s="228">
        <f t="shared" si="23"/>
        <v>3.6230980520808996E-2</v>
      </c>
      <c r="J81" s="10">
        <v>111913</v>
      </c>
      <c r="K81" s="220">
        <f t="shared" ref="K81:K93" si="31">J81/$T81</f>
        <v>0.13547788843681036</v>
      </c>
      <c r="L81" s="11">
        <v>77615</v>
      </c>
      <c r="M81" s="220">
        <f t="shared" ref="M81:M93" si="32">L81/$T81</f>
        <v>9.3957952257763044E-2</v>
      </c>
      <c r="N81" s="11">
        <v>33321</v>
      </c>
      <c r="O81" s="220">
        <f t="shared" ref="O81:O93" si="33">N81/$T81</f>
        <v>4.0337214806170488E-2</v>
      </c>
      <c r="P81" s="11">
        <v>0</v>
      </c>
      <c r="Q81" s="326">
        <f t="shared" si="28"/>
        <v>0</v>
      </c>
      <c r="R81" s="11">
        <f t="shared" si="30"/>
        <v>222849</v>
      </c>
      <c r="S81" s="682">
        <f t="shared" ref="S81:S93" si="34">R81/$T81</f>
        <v>0.26977305550074387</v>
      </c>
      <c r="T81" s="225">
        <f t="shared" si="29"/>
        <v>826061</v>
      </c>
      <c r="V81" s="408"/>
    </row>
    <row r="82" spans="2:22" s="6" customFormat="1" ht="18" thickBot="1" x14ac:dyDescent="0.4">
      <c r="B82" s="926" t="s">
        <v>30</v>
      </c>
      <c r="C82" s="927"/>
      <c r="D82" s="231">
        <f>SUM(D70:D81)</f>
        <v>7096901</v>
      </c>
      <c r="E82" s="229">
        <f t="shared" si="21"/>
        <v>0.69695957578070478</v>
      </c>
      <c r="F82" s="687">
        <f>SUM(F70:F81)</f>
        <v>33354</v>
      </c>
      <c r="G82" s="229">
        <f t="shared" si="22"/>
        <v>3.2755691097550365E-3</v>
      </c>
      <c r="H82" s="687">
        <f>SUM(H70:H81)</f>
        <v>334749</v>
      </c>
      <c r="I82" s="229">
        <f t="shared" si="23"/>
        <v>3.2874422375768687E-2</v>
      </c>
      <c r="J82" s="687">
        <f>SUM(J70:J81)</f>
        <v>1413582</v>
      </c>
      <c r="K82" s="221">
        <f t="shared" si="31"/>
        <v>0.13882249605162031</v>
      </c>
      <c r="L82" s="688">
        <f>SUM(L70:L81)</f>
        <v>905379</v>
      </c>
      <c r="M82" s="221">
        <f t="shared" si="32"/>
        <v>8.8913817983477403E-2</v>
      </c>
      <c r="N82" s="688">
        <f>SUM(N70:N81)</f>
        <v>398693</v>
      </c>
      <c r="O82" s="221">
        <f t="shared" si="33"/>
        <v>3.9154118698673766E-2</v>
      </c>
      <c r="P82" s="685">
        <f>SUM(P70:P81)</f>
        <v>0</v>
      </c>
      <c r="Q82" s="221">
        <f>P82/T82</f>
        <v>0</v>
      </c>
      <c r="R82" s="688">
        <f>SUM(R70:R81)</f>
        <v>2717654</v>
      </c>
      <c r="S82" s="689">
        <f t="shared" si="34"/>
        <v>0.2668904327337715</v>
      </c>
      <c r="T82" s="46">
        <f>D82+F82+H82+R82</f>
        <v>10182658</v>
      </c>
    </row>
    <row r="83" spans="2:22" x14ac:dyDescent="0.25">
      <c r="B83" s="911">
        <v>2020</v>
      </c>
      <c r="C83" s="59" t="s">
        <v>143</v>
      </c>
      <c r="D83" s="9">
        <f>'Dades generals - 2020'!C4+'Dades generals - 2020'!D4+'Dades generals - 2020'!E4</f>
        <v>580033</v>
      </c>
      <c r="E83" s="230">
        <f t="shared" ref="E83:E95" si="35">D83/$T83</f>
        <v>0.7126544252707625</v>
      </c>
      <c r="F83" s="9">
        <f>'Dades generals - 2020'!F4</f>
        <v>2578</v>
      </c>
      <c r="G83" s="230">
        <f t="shared" ref="G83:G95" si="36">F83/$T83</f>
        <v>3.1674458321302853E-3</v>
      </c>
      <c r="H83" s="265">
        <f>'Dades generals - 2020'!G4</f>
        <v>30185</v>
      </c>
      <c r="I83" s="230">
        <f t="shared" ref="I83:I95" si="37">H83/$T83</f>
        <v>3.7086637875427722E-2</v>
      </c>
      <c r="J83" s="9">
        <f>'Dades generals - 2020'!H4</f>
        <v>119161</v>
      </c>
      <c r="K83" s="222">
        <f t="shared" si="31"/>
        <v>0.1464065216456466</v>
      </c>
      <c r="L83" s="3">
        <f>'Dades generals - 2020'!I4</f>
        <v>78671</v>
      </c>
      <c r="M83" s="222">
        <f t="shared" si="32"/>
        <v>9.6658700954042553E-2</v>
      </c>
      <c r="N83" s="3">
        <f>'Dades generals - 2020'!J4</f>
        <v>33462</v>
      </c>
      <c r="O83" s="222">
        <f t="shared" si="33"/>
        <v>4.1112906297418005E-2</v>
      </c>
      <c r="P83" s="3">
        <f>'Dades generals - 2020'!K4</f>
        <v>0</v>
      </c>
      <c r="Q83" s="222">
        <f>P83/T83</f>
        <v>0</v>
      </c>
      <c r="R83" s="3">
        <f>J83+L83+N83+P83</f>
        <v>231294</v>
      </c>
      <c r="S83" s="684">
        <f t="shared" si="34"/>
        <v>0.28417812889710714</v>
      </c>
      <c r="T83" s="226">
        <f>D83+F83+R83</f>
        <v>813905</v>
      </c>
    </row>
    <row r="84" spans="2:22" x14ac:dyDescent="0.25">
      <c r="B84" s="912"/>
      <c r="C84" s="56" t="s">
        <v>144</v>
      </c>
      <c r="D84" s="8">
        <f>'Dades generals - 2020'!C5+'Dades generals - 2020'!D5+'Dades generals - 2020'!E5</f>
        <v>573114</v>
      </c>
      <c r="E84" s="227">
        <f t="shared" si="35"/>
        <v>0.68175832489731047</v>
      </c>
      <c r="F84" s="8">
        <f>'Dades generals - 2020'!F5</f>
        <v>2821</v>
      </c>
      <c r="G84" s="227">
        <f t="shared" si="36"/>
        <v>3.3557725592732214E-3</v>
      </c>
      <c r="H84" s="266">
        <f>'Dades generals - 2020'!G5</f>
        <v>34799</v>
      </c>
      <c r="I84" s="227">
        <f t="shared" si="37"/>
        <v>4.1395792020612839E-2</v>
      </c>
      <c r="J84" s="8">
        <f>'Dades generals - 2020'!H5</f>
        <v>125742</v>
      </c>
      <c r="K84" s="219">
        <f t="shared" si="31"/>
        <v>0.14957871433822523</v>
      </c>
      <c r="L84" s="2">
        <f>'Dades generals - 2020'!I5</f>
        <v>103983</v>
      </c>
      <c r="M84" s="219">
        <f t="shared" si="32"/>
        <v>0.12369489472914122</v>
      </c>
      <c r="N84" s="2">
        <f>'Dades generals - 2020'!J5</f>
        <v>34981</v>
      </c>
      <c r="O84" s="219">
        <f t="shared" si="33"/>
        <v>4.1612293476049826E-2</v>
      </c>
      <c r="P84" s="2">
        <f>'Dades generals - 2020'!K5</f>
        <v>0</v>
      </c>
      <c r="Q84" s="219">
        <f t="shared" ref="Q84:Q95" si="38">P84/T84</f>
        <v>0</v>
      </c>
      <c r="R84" s="2">
        <f t="shared" ref="R84:R94" si="39">J84+L84+N84+P84</f>
        <v>264706</v>
      </c>
      <c r="S84" s="681">
        <f t="shared" si="34"/>
        <v>0.31488590254341625</v>
      </c>
      <c r="T84" s="224">
        <f t="shared" ref="T84:T94" si="40">D84+F84+R84</f>
        <v>840641</v>
      </c>
    </row>
    <row r="85" spans="2:22" x14ac:dyDescent="0.25">
      <c r="B85" s="912"/>
      <c r="C85" s="56" t="s">
        <v>145</v>
      </c>
      <c r="D85" s="8">
        <f>'Dades generals - 2020'!C6+'Dades generals - 2020'!D6+'Dades generals - 2020'!E6</f>
        <v>289081</v>
      </c>
      <c r="E85" s="227">
        <f t="shared" si="35"/>
        <v>0.66852212442590275</v>
      </c>
      <c r="F85" s="8">
        <f>'Dades generals - 2020'!F6</f>
        <v>1269</v>
      </c>
      <c r="G85" s="227">
        <f t="shared" si="36"/>
        <v>2.9346604442923281E-3</v>
      </c>
      <c r="H85" s="266">
        <f>'Dades generals - 2020'!G6</f>
        <v>17257</v>
      </c>
      <c r="I85" s="227">
        <f t="shared" si="37"/>
        <v>3.9908144434320496E-2</v>
      </c>
      <c r="J85" s="8">
        <f>'Dades generals - 2020'!H6</f>
        <v>74332</v>
      </c>
      <c r="K85" s="219">
        <f t="shared" si="31"/>
        <v>0.17189848711200736</v>
      </c>
      <c r="L85" s="2">
        <f>'Dades generals - 2020'!I6</f>
        <v>46692</v>
      </c>
      <c r="M85" s="219">
        <f t="shared" si="32"/>
        <v>0.10797885379424538</v>
      </c>
      <c r="N85" s="2">
        <f>'Dades generals - 2020'!J6</f>
        <v>21044</v>
      </c>
      <c r="O85" s="219">
        <f t="shared" si="33"/>
        <v>4.8665874223552209E-2</v>
      </c>
      <c r="P85" s="2">
        <f>'Dades generals - 2020'!K6</f>
        <v>0</v>
      </c>
      <c r="Q85" s="219">
        <f t="shared" si="38"/>
        <v>0</v>
      </c>
      <c r="R85" s="2">
        <f t="shared" si="39"/>
        <v>142068</v>
      </c>
      <c r="S85" s="681">
        <f t="shared" si="34"/>
        <v>0.32854321512980494</v>
      </c>
      <c r="T85" s="224">
        <f t="shared" si="40"/>
        <v>432418</v>
      </c>
    </row>
    <row r="86" spans="2:22" x14ac:dyDescent="0.25">
      <c r="B86" s="912"/>
      <c r="C86" s="56" t="s">
        <v>15</v>
      </c>
      <c r="D86" s="8">
        <f>'Dades generals - 2020'!C7+'Dades generals - 2020'!D7+'Dades generals - 2020'!E7</f>
        <v>49916</v>
      </c>
      <c r="E86" s="227">
        <f t="shared" si="35"/>
        <v>0.59037256061502075</v>
      </c>
      <c r="F86" s="8">
        <f>'Dades generals - 2020'!F7</f>
        <v>289</v>
      </c>
      <c r="G86" s="227">
        <f t="shared" si="36"/>
        <v>3.4180958013010055E-3</v>
      </c>
      <c r="H86" s="266">
        <f>'Dades generals - 2020'!G7</f>
        <v>3008</v>
      </c>
      <c r="I86" s="227">
        <f t="shared" si="37"/>
        <v>3.5576581904198698E-2</v>
      </c>
      <c r="J86" s="8">
        <f>'Dades generals - 2020'!H7</f>
        <v>21667</v>
      </c>
      <c r="K86" s="219">
        <f t="shared" si="31"/>
        <v>0.25626256652868123</v>
      </c>
      <c r="L86" s="2">
        <f>'Dades generals - 2020'!I7</f>
        <v>2354</v>
      </c>
      <c r="M86" s="219">
        <f t="shared" si="32"/>
        <v>2.7841513897102307E-2</v>
      </c>
      <c r="N86" s="2">
        <f>'Dades generals - 2020'!J7</f>
        <v>8472</v>
      </c>
      <c r="O86" s="219">
        <f t="shared" si="33"/>
        <v>0.10020106445890006</v>
      </c>
      <c r="P86" s="2">
        <f>'Dades generals - 2020'!K7</f>
        <v>1852</v>
      </c>
      <c r="Q86" s="219">
        <f t="shared" si="38"/>
        <v>2.1904198698994678E-2</v>
      </c>
      <c r="R86" s="2">
        <f t="shared" si="39"/>
        <v>34345</v>
      </c>
      <c r="S86" s="681">
        <f t="shared" si="34"/>
        <v>0.40620934358367827</v>
      </c>
      <c r="T86" s="224">
        <f t="shared" si="40"/>
        <v>84550</v>
      </c>
    </row>
    <row r="87" spans="2:22" x14ac:dyDescent="0.25">
      <c r="B87" s="912"/>
      <c r="C87" s="56" t="s">
        <v>146</v>
      </c>
      <c r="D87" s="8">
        <f>'Dades generals - 2020'!C8+'Dades generals - 2020'!D8+'Dades generals - 2020'!E8</f>
        <v>117498</v>
      </c>
      <c r="E87" s="227">
        <f t="shared" si="35"/>
        <v>0.64769664129122595</v>
      </c>
      <c r="F87" s="8">
        <f>'Dades generals - 2020'!F8</f>
        <v>661</v>
      </c>
      <c r="G87" s="227">
        <f t="shared" si="36"/>
        <v>3.6437001471812313E-3</v>
      </c>
      <c r="H87" s="266">
        <f>'Dades generals - 2020'!G8</f>
        <v>5501</v>
      </c>
      <c r="I87" s="227">
        <f t="shared" si="37"/>
        <v>3.0323743584937904E-2</v>
      </c>
      <c r="J87" s="8">
        <f>'Dades generals - 2020'!H8</f>
        <v>36773</v>
      </c>
      <c r="K87" s="219">
        <f t="shared" si="31"/>
        <v>0.20270769366459215</v>
      </c>
      <c r="L87" s="2">
        <f>'Dades generals - 2020'!I8</f>
        <v>4952</v>
      </c>
      <c r="M87" s="219">
        <f t="shared" si="32"/>
        <v>2.7297432872679966E-2</v>
      </c>
      <c r="N87" s="2">
        <f>'Dades generals - 2020'!J8</f>
        <v>16403</v>
      </c>
      <c r="O87" s="219">
        <f t="shared" si="33"/>
        <v>9.0419990187917909E-2</v>
      </c>
      <c r="P87" s="2">
        <f>'Dades generals - 2020'!K8</f>
        <v>5122</v>
      </c>
      <c r="Q87" s="219">
        <f t="shared" si="38"/>
        <v>2.8234541836402824E-2</v>
      </c>
      <c r="R87" s="2">
        <f t="shared" si="39"/>
        <v>63250</v>
      </c>
      <c r="S87" s="681">
        <f t="shared" si="34"/>
        <v>0.34865965856159287</v>
      </c>
      <c r="T87" s="224">
        <f t="shared" si="40"/>
        <v>181409</v>
      </c>
    </row>
    <row r="88" spans="2:22" x14ac:dyDescent="0.25">
      <c r="B88" s="912"/>
      <c r="C88" s="56" t="s">
        <v>152</v>
      </c>
      <c r="D88" s="8">
        <f>'Dades generals - 2020'!C9+'Dades generals - 2020'!D9+'Dades generals - 2020'!E9</f>
        <v>283295</v>
      </c>
      <c r="E88" s="227">
        <f t="shared" si="35"/>
        <v>0.72730936995360851</v>
      </c>
      <c r="F88" s="8">
        <f>'Dades generals - 2020'!F9</f>
        <v>1395</v>
      </c>
      <c r="G88" s="227">
        <f t="shared" si="36"/>
        <v>3.5814136186141086E-3</v>
      </c>
      <c r="H88" s="266">
        <f>'Dades generals - 2020'!G9</f>
        <v>10925</v>
      </c>
      <c r="I88" s="227">
        <f t="shared" si="37"/>
        <v>2.8047988375167837E-2</v>
      </c>
      <c r="J88" s="8">
        <f>'Dades generals - 2020'!H9</f>
        <v>59692</v>
      </c>
      <c r="K88" s="219">
        <f t="shared" si="31"/>
        <v>0.15324856037441817</v>
      </c>
      <c r="L88" s="2">
        <f>'Dades generals - 2020'!I9</f>
        <v>11574</v>
      </c>
      <c r="M88" s="219">
        <f t="shared" si="32"/>
        <v>2.9714180087340281E-2</v>
      </c>
      <c r="N88" s="2">
        <f>'Dades generals - 2020'!J9</f>
        <v>27642</v>
      </c>
      <c r="O88" s="219">
        <f t="shared" si="33"/>
        <v>7.0965903401957839E-2</v>
      </c>
      <c r="P88" s="2">
        <f>'Dades generals - 2020'!K9</f>
        <v>5913</v>
      </c>
      <c r="Q88" s="219">
        <f t="shared" si="38"/>
        <v>1.5180572564061093E-2</v>
      </c>
      <c r="R88" s="2">
        <f t="shared" si="39"/>
        <v>104821</v>
      </c>
      <c r="S88" s="681">
        <f t="shared" si="34"/>
        <v>0.26910921642777741</v>
      </c>
      <c r="T88" s="224">
        <f t="shared" si="40"/>
        <v>389511</v>
      </c>
    </row>
    <row r="89" spans="2:22" x14ac:dyDescent="0.25">
      <c r="B89" s="912"/>
      <c r="C89" s="56" t="s">
        <v>147</v>
      </c>
      <c r="D89" s="8">
        <f>'Dades generals - 2020'!C10+'Dades generals - 2020'!D10+'Dades generals - 2020'!E10</f>
        <v>388359</v>
      </c>
      <c r="E89" s="227">
        <f t="shared" si="35"/>
        <v>0.74705829170281479</v>
      </c>
      <c r="F89" s="8">
        <f>'Dades generals - 2020'!F10</f>
        <v>1810</v>
      </c>
      <c r="G89" s="227">
        <f t="shared" si="36"/>
        <v>3.4817668908975843E-3</v>
      </c>
      <c r="H89" s="266">
        <f>'Dades generals - 2020'!G10</f>
        <v>16181</v>
      </c>
      <c r="I89" s="227">
        <f t="shared" si="37"/>
        <v>3.1126226553377795E-2</v>
      </c>
      <c r="J89" s="8">
        <f>'Dades generals - 2020'!H10</f>
        <v>71572</v>
      </c>
      <c r="K89" s="219">
        <f t="shared" si="31"/>
        <v>0.13767791155542647</v>
      </c>
      <c r="L89" s="2">
        <f>'Dades generals - 2020'!I10</f>
        <v>15851</v>
      </c>
      <c r="M89" s="219">
        <f t="shared" si="32"/>
        <v>3.0491429274926853E-2</v>
      </c>
      <c r="N89" s="2">
        <f>'Dades generals - 2020'!J10</f>
        <v>36497</v>
      </c>
      <c r="O89" s="219">
        <f t="shared" si="33"/>
        <v>7.0206655368557525E-2</v>
      </c>
      <c r="P89" s="2">
        <f>'Dades generals - 2020'!K10</f>
        <v>5762</v>
      </c>
      <c r="Q89" s="219">
        <f t="shared" si="38"/>
        <v>1.108394520737673E-2</v>
      </c>
      <c r="R89" s="2">
        <f t="shared" si="39"/>
        <v>129682</v>
      </c>
      <c r="S89" s="681">
        <f t="shared" si="34"/>
        <v>0.24945994140628758</v>
      </c>
      <c r="T89" s="224">
        <f t="shared" si="40"/>
        <v>519851</v>
      </c>
    </row>
    <row r="90" spans="2:22" x14ac:dyDescent="0.25">
      <c r="B90" s="912"/>
      <c r="C90" s="56" t="s">
        <v>148</v>
      </c>
      <c r="D90" s="8">
        <f>'Dades generals - 2020'!C11+'Dades generals - 2020'!D11+'Dades generals - 2020'!E11</f>
        <v>306435</v>
      </c>
      <c r="E90" s="227">
        <f t="shared" si="35"/>
        <v>0.76030537760332673</v>
      </c>
      <c r="F90" s="8">
        <f>'Dades generals - 2020'!F11</f>
        <v>459</v>
      </c>
      <c r="G90" s="227">
        <f t="shared" si="36"/>
        <v>1.1388391284283027E-3</v>
      </c>
      <c r="H90" s="266">
        <f>'Dades generals - 2020'!G11</f>
        <v>13510</v>
      </c>
      <c r="I90" s="227">
        <f t="shared" si="37"/>
        <v>3.3520079793172917E-2</v>
      </c>
      <c r="J90" s="8">
        <f>'Dades generals - 2020'!H11</f>
        <v>53127</v>
      </c>
      <c r="K90" s="219">
        <f t="shared" si="31"/>
        <v>0.13181504657082885</v>
      </c>
      <c r="L90" s="2">
        <f>'Dades generals - 2020'!I11</f>
        <v>11224</v>
      </c>
      <c r="M90" s="219">
        <f t="shared" si="32"/>
        <v>2.7848214330020195E-2</v>
      </c>
      <c r="N90" s="2">
        <f>'Dades generals - 2020'!J11</f>
        <v>27113</v>
      </c>
      <c r="O90" s="219">
        <f t="shared" si="33"/>
        <v>6.7270904769230006E-2</v>
      </c>
      <c r="P90" s="2">
        <f>'Dades generals - 2020'!K11</f>
        <v>4684</v>
      </c>
      <c r="Q90" s="219">
        <f t="shared" si="38"/>
        <v>1.1621617598165948E-2</v>
      </c>
      <c r="R90" s="2">
        <f t="shared" si="39"/>
        <v>96148</v>
      </c>
      <c r="S90" s="681">
        <f t="shared" si="34"/>
        <v>0.238555783268245</v>
      </c>
      <c r="T90" s="224">
        <f t="shared" si="40"/>
        <v>403042</v>
      </c>
    </row>
    <row r="91" spans="2:22" x14ac:dyDescent="0.25">
      <c r="B91" s="912"/>
      <c r="C91" s="56" t="s">
        <v>149</v>
      </c>
      <c r="D91" s="8">
        <f>'Dades generals - 2020'!C12+'Dades generals - 2020'!D12+'Dades generals - 2020'!E12</f>
        <v>391243</v>
      </c>
      <c r="E91" s="227">
        <f t="shared" si="35"/>
        <v>0.71756502218301399</v>
      </c>
      <c r="F91" s="8">
        <f>'Dades generals - 2020'!F12</f>
        <v>2027</v>
      </c>
      <c r="G91" s="227">
        <f t="shared" si="36"/>
        <v>3.7176493891647117E-3</v>
      </c>
      <c r="H91" s="266">
        <f>'Dades generals - 2020'!G12</f>
        <v>20990</v>
      </c>
      <c r="I91" s="227">
        <f t="shared" si="37"/>
        <v>3.8497020561700693E-2</v>
      </c>
      <c r="J91" s="8">
        <f>'Dades generals - 2020'!H12</f>
        <v>77825</v>
      </c>
      <c r="K91" s="219">
        <f t="shared" si="31"/>
        <v>0.14273609457905462</v>
      </c>
      <c r="L91" s="2">
        <f>'Dades generals - 2020'!I12</f>
        <v>31956</v>
      </c>
      <c r="M91" s="219">
        <f t="shared" si="32"/>
        <v>5.8609375372544417E-2</v>
      </c>
      <c r="N91" s="2">
        <f>'Dades generals - 2020'!J12</f>
        <v>36362</v>
      </c>
      <c r="O91" s="219">
        <f t="shared" si="33"/>
        <v>6.6690264967344481E-2</v>
      </c>
      <c r="P91" s="2">
        <f>'Dades generals - 2020'!K12</f>
        <v>5824</v>
      </c>
      <c r="Q91" s="219">
        <f t="shared" si="38"/>
        <v>1.068159350887779E-2</v>
      </c>
      <c r="R91" s="2">
        <f t="shared" si="39"/>
        <v>151967</v>
      </c>
      <c r="S91" s="681">
        <f t="shared" si="34"/>
        <v>0.27871732842782132</v>
      </c>
      <c r="T91" s="224">
        <f t="shared" si="40"/>
        <v>545237</v>
      </c>
    </row>
    <row r="92" spans="2:22" x14ac:dyDescent="0.25">
      <c r="B92" s="912"/>
      <c r="C92" s="56" t="s">
        <v>18</v>
      </c>
      <c r="D92" s="8">
        <f>'Dades generals - 2020'!C13+'Dades generals - 2020'!D13+'Dades generals - 2020'!E13</f>
        <v>381265</v>
      </c>
      <c r="E92" s="227">
        <f t="shared" si="35"/>
        <v>0.67456533162538634</v>
      </c>
      <c r="F92" s="8">
        <f>'Dades generals - 2020'!F13</f>
        <v>2308</v>
      </c>
      <c r="G92" s="227">
        <f t="shared" si="36"/>
        <v>4.0835030369726875E-3</v>
      </c>
      <c r="H92" s="266">
        <f>'Dades generals - 2020'!G13</f>
        <v>27524</v>
      </c>
      <c r="I92" s="227">
        <f t="shared" si="37"/>
        <v>4.8697719926185552E-2</v>
      </c>
      <c r="J92" s="8">
        <f>'Dades generals - 2020'!H13</f>
        <v>87649</v>
      </c>
      <c r="K92" s="219">
        <f t="shared" si="31"/>
        <v>0.15507580489064951</v>
      </c>
      <c r="L92" s="2">
        <f>'Dades generals - 2020'!I13</f>
        <v>48928</v>
      </c>
      <c r="M92" s="219">
        <f t="shared" si="32"/>
        <v>8.6567433532495519E-2</v>
      </c>
      <c r="N92" s="2">
        <f>'Dades generals - 2020'!J13</f>
        <v>38575</v>
      </c>
      <c r="O92" s="219">
        <f t="shared" si="33"/>
        <v>6.8250056174705989E-2</v>
      </c>
      <c r="P92" s="2">
        <f>'Dades generals - 2020'!K13</f>
        <v>6476</v>
      </c>
      <c r="Q92" s="219">
        <f t="shared" si="38"/>
        <v>1.1457870739789915E-2</v>
      </c>
      <c r="R92" s="2">
        <f t="shared" si="39"/>
        <v>181628</v>
      </c>
      <c r="S92" s="681">
        <f t="shared" si="34"/>
        <v>0.32135116533764096</v>
      </c>
      <c r="T92" s="224">
        <f t="shared" si="40"/>
        <v>565201</v>
      </c>
    </row>
    <row r="93" spans="2:22" x14ac:dyDescent="0.25">
      <c r="B93" s="912"/>
      <c r="C93" s="56" t="s">
        <v>150</v>
      </c>
      <c r="D93" s="8">
        <f>'Dades generals - 2020'!C14+'Dades generals - 2020'!D14+'Dades generals - 2020'!E14</f>
        <v>348947</v>
      </c>
      <c r="E93" s="227">
        <f t="shared" si="35"/>
        <v>0.65778242756696637</v>
      </c>
      <c r="F93" s="8">
        <f>'Dades generals - 2020'!F14</f>
        <v>2302</v>
      </c>
      <c r="G93" s="227">
        <f t="shared" si="36"/>
        <v>4.3393843427774323E-3</v>
      </c>
      <c r="H93" s="266">
        <f>'Dades generals - 2020'!G14</f>
        <v>26481</v>
      </c>
      <c r="I93" s="227">
        <f t="shared" si="37"/>
        <v>4.9918000339308939E-2</v>
      </c>
      <c r="J93" s="8">
        <f>'Dades generals - 2020'!H14</f>
        <v>85956</v>
      </c>
      <c r="K93" s="219">
        <f t="shared" si="31"/>
        <v>0.16203132952553301</v>
      </c>
      <c r="L93" s="2">
        <f>'Dades generals - 2020'!I14</f>
        <v>48511</v>
      </c>
      <c r="M93" s="219">
        <f t="shared" si="32"/>
        <v>9.144564459273502E-2</v>
      </c>
      <c r="N93" s="2">
        <f>'Dades generals - 2020'!J14</f>
        <v>38073</v>
      </c>
      <c r="O93" s="219">
        <f t="shared" si="33"/>
        <v>7.1769496126222923E-2</v>
      </c>
      <c r="P93" s="2">
        <f>'Dades generals - 2020'!K14</f>
        <v>6701</v>
      </c>
      <c r="Q93" s="219">
        <f t="shared" si="38"/>
        <v>1.2631717845765236E-2</v>
      </c>
      <c r="R93" s="2">
        <f t="shared" si="39"/>
        <v>179241</v>
      </c>
      <c r="S93" s="681">
        <f t="shared" si="34"/>
        <v>0.33787818809025616</v>
      </c>
      <c r="T93" s="224">
        <f t="shared" si="40"/>
        <v>530490</v>
      </c>
    </row>
    <row r="94" spans="2:22" ht="14.25" thickBot="1" x14ac:dyDescent="0.3">
      <c r="B94" s="913"/>
      <c r="C94" s="110" t="s">
        <v>151</v>
      </c>
      <c r="D94" s="10">
        <f>'Dades generals - 2020'!C15+'Dades generals - 2020'!D15+'Dades generals - 2020'!E15</f>
        <v>374056</v>
      </c>
      <c r="E94" s="228">
        <f t="shared" si="35"/>
        <v>0.70020403960989119</v>
      </c>
      <c r="F94" s="10">
        <f>'Dades generals - 2020'!F15</f>
        <v>1953</v>
      </c>
      <c r="G94" s="228">
        <f t="shared" si="36"/>
        <v>3.6558656708036165E-3</v>
      </c>
      <c r="H94" s="38">
        <f>'Dades generals - 2020'!G15</f>
        <v>22499</v>
      </c>
      <c r="I94" s="228">
        <f t="shared" si="37"/>
        <v>4.2116396173789331E-2</v>
      </c>
      <c r="J94" s="10">
        <f>'Dades generals - 2020'!H15</f>
        <v>78750</v>
      </c>
      <c r="K94" s="220">
        <f>J94/$T94</f>
        <v>0.14741393833885549</v>
      </c>
      <c r="L94" s="11">
        <f>'Dades generals - 2020'!I15</f>
        <v>36946</v>
      </c>
      <c r="M94" s="220">
        <f>L94/$T94</f>
        <v>6.916006813799816E-2</v>
      </c>
      <c r="N94" s="11">
        <f>'Dades generals - 2020'!J15</f>
        <v>36185</v>
      </c>
      <c r="O94" s="220">
        <f>N94/$T94</f>
        <v>6.7735534714812529E-2</v>
      </c>
      <c r="P94" s="11">
        <f>'Dades generals - 2020'!K15</f>
        <v>6320</v>
      </c>
      <c r="Q94" s="220">
        <f t="shared" si="38"/>
        <v>1.1830553527638944E-2</v>
      </c>
      <c r="R94" s="11">
        <f t="shared" si="39"/>
        <v>158201</v>
      </c>
      <c r="S94" s="682">
        <f>R94/$T94</f>
        <v>0.29614009471930514</v>
      </c>
      <c r="T94" s="225">
        <f t="shared" si="40"/>
        <v>534210</v>
      </c>
    </row>
    <row r="95" spans="2:22" ht="18" thickBot="1" x14ac:dyDescent="0.4">
      <c r="B95" s="926" t="s">
        <v>30</v>
      </c>
      <c r="C95" s="927"/>
      <c r="D95" s="231">
        <f>SUM(D83:D94)</f>
        <v>4083242</v>
      </c>
      <c r="E95" s="229">
        <f t="shared" si="35"/>
        <v>0.67276707047324047</v>
      </c>
      <c r="F95" s="687">
        <f>SUM(F83:F94)</f>
        <v>19872</v>
      </c>
      <c r="G95" s="229">
        <f t="shared" si="36"/>
        <v>3.2741696976187631E-3</v>
      </c>
      <c r="H95" s="687">
        <f>SUM(H83:H94)</f>
        <v>228860</v>
      </c>
      <c r="I95" s="229">
        <f t="shared" si="37"/>
        <v>3.770765282795039E-2</v>
      </c>
      <c r="J95" s="687">
        <f>SUM(J83:J94)</f>
        <v>892246</v>
      </c>
      <c r="K95" s="221">
        <f>J95/$T95</f>
        <v>0.14700909903490092</v>
      </c>
      <c r="L95" s="688">
        <f>SUM(L83:L94)</f>
        <v>441642</v>
      </c>
      <c r="M95" s="221">
        <f>L95/$T95</f>
        <v>7.2766246658401063E-2</v>
      </c>
      <c r="N95" s="688">
        <f>SUM(N83:N94)</f>
        <v>354809</v>
      </c>
      <c r="O95" s="221">
        <f>N95/$T95</f>
        <v>5.845938386888163E-2</v>
      </c>
      <c r="P95" s="685">
        <f>SUM(P83:P94)</f>
        <v>48654</v>
      </c>
      <c r="Q95" s="221">
        <f t="shared" si="38"/>
        <v>8.0163774390068082E-3</v>
      </c>
      <c r="R95" s="688">
        <f>SUM(R83:R94)</f>
        <v>1737351</v>
      </c>
      <c r="S95" s="689">
        <f>R95/$T95</f>
        <v>0.28625110700119039</v>
      </c>
      <c r="T95" s="46">
        <f>D95+F95+H95+R95</f>
        <v>6069325</v>
      </c>
    </row>
    <row r="96" spans="2:22" x14ac:dyDescent="0.25">
      <c r="C96" s="16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3:20" x14ac:dyDescent="0.25">
      <c r="C97" s="16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3:20" x14ac:dyDescent="0.25">
      <c r="C98" s="160"/>
      <c r="H98" s="1"/>
      <c r="J98" s="7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3:20" x14ac:dyDescent="0.25">
      <c r="J99" s="407"/>
    </row>
    <row r="100" spans="3:20" x14ac:dyDescent="0.25">
      <c r="J100" s="407"/>
    </row>
    <row r="101" spans="3:20" x14ac:dyDescent="0.25">
      <c r="J101" s="407"/>
    </row>
    <row r="102" spans="3:20" x14ac:dyDescent="0.25">
      <c r="J102" s="407"/>
    </row>
    <row r="103" spans="3:20" x14ac:dyDescent="0.25">
      <c r="J103" s="407"/>
    </row>
    <row r="104" spans="3:20" x14ac:dyDescent="0.25">
      <c r="J104" s="407"/>
    </row>
    <row r="105" spans="3:20" x14ac:dyDescent="0.25">
      <c r="J105" s="407"/>
    </row>
    <row r="106" spans="3:20" x14ac:dyDescent="0.25">
      <c r="J106" s="407"/>
    </row>
    <row r="107" spans="3:20" x14ac:dyDescent="0.25">
      <c r="J107" s="407"/>
    </row>
  </sheetData>
  <mergeCells count="25">
    <mergeCell ref="B83:B94"/>
    <mergeCell ref="B95:C95"/>
    <mergeCell ref="B17:C17"/>
    <mergeCell ref="J3:R3"/>
    <mergeCell ref="B5:B16"/>
    <mergeCell ref="B18:B29"/>
    <mergeCell ref="E3:E4"/>
    <mergeCell ref="G3:G4"/>
    <mergeCell ref="H3:H4"/>
    <mergeCell ref="I3:I4"/>
    <mergeCell ref="B82:C82"/>
    <mergeCell ref="B69:C69"/>
    <mergeCell ref="B56:C56"/>
    <mergeCell ref="B43:C43"/>
    <mergeCell ref="B30:C30"/>
    <mergeCell ref="B70:B81"/>
    <mergeCell ref="B31:B42"/>
    <mergeCell ref="B44:B55"/>
    <mergeCell ref="B57:B68"/>
    <mergeCell ref="T3:T4"/>
    <mergeCell ref="B3:B4"/>
    <mergeCell ref="C3:C4"/>
    <mergeCell ref="F3:F4"/>
    <mergeCell ref="D3:D4"/>
    <mergeCell ref="S3:S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1:BP195"/>
  <sheetViews>
    <sheetView showGridLines="0" zoomScaleNormal="100" workbookViewId="0">
      <pane xSplit="3" topLeftCell="D1" activePane="topRight" state="frozen"/>
      <selection pane="topRight" activeCell="O28" sqref="O28"/>
    </sheetView>
  </sheetViews>
  <sheetFormatPr baseColWidth="10" defaultColWidth="11.42578125" defaultRowHeight="17.25" x14ac:dyDescent="0.25"/>
  <cols>
    <col min="1" max="1" width="3.7109375" style="33" customWidth="1"/>
    <col min="2" max="2" width="11.42578125" style="33"/>
    <col min="3" max="3" width="12.42578125" style="33" customWidth="1"/>
    <col min="4" max="4" width="12.28515625" style="33" bestFit="1" customWidth="1"/>
    <col min="5" max="5" width="12.85546875" style="161" bestFit="1" customWidth="1"/>
    <col min="6" max="6" width="10.7109375" style="33" customWidth="1"/>
    <col min="7" max="7" width="12.85546875" style="33" bestFit="1" customWidth="1"/>
    <col min="8" max="9" width="9.7109375" style="33" customWidth="1"/>
    <col min="10" max="11" width="9.140625" style="33" customWidth="1"/>
    <col min="12" max="13" width="9" style="33" customWidth="1"/>
    <col min="14" max="16" width="8.42578125" style="33" customWidth="1"/>
    <col min="17" max="17" width="11.28515625" style="33" customWidth="1"/>
    <col min="18" max="20" width="8.42578125" style="33" customWidth="1"/>
    <col min="21" max="21" width="11" style="33" customWidth="1"/>
    <col min="22" max="23" width="9.42578125" style="33" customWidth="1"/>
    <col min="24" max="24" width="11.42578125" style="32" customWidth="1"/>
    <col min="25" max="25" width="11.5703125" style="33" customWidth="1"/>
    <col min="26" max="26" width="8.42578125" style="33" customWidth="1"/>
    <col min="27" max="28" width="9.140625" style="33" customWidth="1"/>
    <col min="29" max="30" width="8.42578125" style="33" customWidth="1"/>
    <col min="31" max="32" width="9.85546875" style="33" customWidth="1"/>
    <col min="33" max="41" width="8.42578125" style="33" customWidth="1"/>
    <col min="42" max="42" width="10.5703125" style="33" customWidth="1"/>
    <col min="43" max="44" width="8.42578125" style="33" customWidth="1"/>
    <col min="45" max="45" width="9.85546875" style="32" customWidth="1"/>
    <col min="46" max="46" width="14.42578125" style="33" customWidth="1"/>
    <col min="47" max="47" width="9.28515625" style="34" customWidth="1"/>
    <col min="48" max="48" width="8.42578125" style="34" customWidth="1"/>
    <col min="49" max="49" width="8.140625" style="34" customWidth="1"/>
    <col min="50" max="50" width="8.85546875" style="34" customWidth="1"/>
    <col min="51" max="51" width="8.28515625" style="34" customWidth="1"/>
    <col min="52" max="52" width="8.42578125" style="34" customWidth="1"/>
    <col min="53" max="53" width="9.140625" style="34" customWidth="1"/>
    <col min="54" max="54" width="9.42578125" style="34" customWidth="1"/>
    <col min="55" max="55" width="19" style="34" customWidth="1"/>
    <col min="56" max="56" width="8.85546875" style="34" customWidth="1"/>
    <col min="57" max="57" width="8.7109375" style="34" customWidth="1"/>
    <col min="58" max="58" width="8.7109375" style="34" bestFit="1" customWidth="1"/>
    <col min="59" max="59" width="9.42578125" style="34" customWidth="1"/>
    <col min="60" max="60" width="16.42578125" style="34" customWidth="1"/>
    <col min="61" max="61" width="18.42578125" style="34" customWidth="1"/>
    <col min="62" max="62" width="13.140625" style="34" customWidth="1"/>
    <col min="63" max="63" width="8.42578125" style="34" customWidth="1"/>
    <col min="64" max="64" width="8.7109375" style="34" customWidth="1"/>
    <col min="65" max="65" width="8.28515625" style="34" customWidth="1"/>
    <col min="66" max="66" width="10" style="32" customWidth="1"/>
    <col min="67" max="16384" width="11.42578125" style="33"/>
  </cols>
  <sheetData>
    <row r="1" spans="2:67" x14ac:dyDescent="0.25">
      <c r="B1" s="54" t="s">
        <v>218</v>
      </c>
      <c r="BN1" s="34"/>
      <c r="BO1" s="32"/>
    </row>
    <row r="2" spans="2:67" x14ac:dyDescent="0.25">
      <c r="B2" s="54" t="s">
        <v>219</v>
      </c>
      <c r="BN2" s="34"/>
      <c r="BO2" s="32"/>
    </row>
    <row r="3" spans="2:67" x14ac:dyDescent="0.25">
      <c r="B3" s="54"/>
      <c r="BN3" s="34"/>
      <c r="BO3" s="32"/>
    </row>
    <row r="4" spans="2:67" ht="9.75" customHeight="1" thickBot="1" x14ac:dyDescent="0.3">
      <c r="BN4" s="34"/>
      <c r="BO4" s="32"/>
    </row>
    <row r="5" spans="2:67" s="65" customFormat="1" ht="17.25" customHeight="1" thickBot="1" x14ac:dyDescent="0.3">
      <c r="B5" s="948" t="s">
        <v>221</v>
      </c>
      <c r="C5" s="941" t="s">
        <v>35</v>
      </c>
      <c r="D5" s="944" t="s">
        <v>220</v>
      </c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204"/>
    </row>
    <row r="6" spans="2:67" s="65" customFormat="1" ht="17.25" customHeight="1" thickBot="1" x14ac:dyDescent="0.3">
      <c r="B6" s="949"/>
      <c r="C6" s="943"/>
      <c r="D6" s="234" t="s">
        <v>0</v>
      </c>
      <c r="E6" s="232" t="s">
        <v>51</v>
      </c>
      <c r="F6" s="233" t="s">
        <v>1</v>
      </c>
      <c r="G6" s="233" t="s">
        <v>50</v>
      </c>
      <c r="H6" s="233" t="s">
        <v>2</v>
      </c>
      <c r="I6" s="233" t="s">
        <v>52</v>
      </c>
      <c r="J6" s="233" t="s">
        <v>3</v>
      </c>
      <c r="K6" s="233" t="s">
        <v>53</v>
      </c>
      <c r="L6" s="233" t="s">
        <v>4</v>
      </c>
      <c r="M6" s="233" t="s">
        <v>54</v>
      </c>
      <c r="N6" s="233" t="s">
        <v>5</v>
      </c>
      <c r="O6" s="233" t="s">
        <v>55</v>
      </c>
      <c r="P6" s="233" t="s">
        <v>6</v>
      </c>
      <c r="Q6" s="233" t="s">
        <v>56</v>
      </c>
      <c r="R6" s="233" t="s">
        <v>7</v>
      </c>
      <c r="S6" s="233" t="s">
        <v>57</v>
      </c>
      <c r="T6" s="233" t="s">
        <v>8</v>
      </c>
      <c r="U6" s="200" t="s">
        <v>58</v>
      </c>
      <c r="V6" s="200" t="s">
        <v>9</v>
      </c>
      <c r="W6" s="300" t="s">
        <v>61</v>
      </c>
      <c r="X6" s="71" t="s">
        <v>10</v>
      </c>
      <c r="Y6" s="79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204"/>
    </row>
    <row r="7" spans="2:67" s="65" customFormat="1" ht="15" hidden="1" customHeight="1" x14ac:dyDescent="0.25">
      <c r="B7" s="945">
        <v>2014</v>
      </c>
      <c r="C7" s="66" t="s">
        <v>12</v>
      </c>
      <c r="D7" s="69">
        <f>D105+Y105+AU105</f>
        <v>2995</v>
      </c>
      <c r="E7" s="162">
        <f>D7/$X7</f>
        <v>1.6146074805654092E-2</v>
      </c>
      <c r="F7" s="16">
        <f>F105+AA105+AT105+AW105</f>
        <v>121358</v>
      </c>
      <c r="G7" s="162">
        <f>F7/$X7</f>
        <v>0.65424218573107484</v>
      </c>
      <c r="H7" s="15">
        <f t="shared" ref="H7:H19" si="0">H105+AC105+BA105+BI105+BC105+BJ105</f>
        <v>22724</v>
      </c>
      <c r="I7" s="162">
        <f t="shared" ref="I7:I70" si="1">H7/$X7</f>
        <v>0.12250531014480252</v>
      </c>
      <c r="J7" s="16">
        <f t="shared" ref="J7:J19" si="2">J105+AE105+BL105</f>
        <v>9419</v>
      </c>
      <c r="K7" s="162">
        <f t="shared" ref="K7:K70" si="3">J7/$X7</f>
        <v>5.0777922736045374E-2</v>
      </c>
      <c r="L7" s="16">
        <f t="shared" ref="L7:L19" si="4">L105+AG105+AY105+BE105</f>
        <v>13978</v>
      </c>
      <c r="M7" s="162">
        <f t="shared" ref="M7:M70" si="5">L7/$X7</f>
        <v>7.5355537106321493E-2</v>
      </c>
      <c r="N7" s="16">
        <f t="shared" ref="N7:N19" si="6">N105+AI105+BG105</f>
        <v>834</v>
      </c>
      <c r="O7" s="162">
        <f t="shared" ref="O7:O70" si="7">N7/$X7</f>
        <v>4.4961022998048451E-3</v>
      </c>
      <c r="P7" s="16">
        <f>P105+AK105</f>
        <v>0</v>
      </c>
      <c r="Q7" s="162">
        <f t="shared" ref="Q7:Q70" si="8">P7/$X7</f>
        <v>0</v>
      </c>
      <c r="R7" s="16">
        <f>R105+AM105</f>
        <v>841</v>
      </c>
      <c r="S7" s="162">
        <f t="shared" ref="S7:S70" si="9">R7/$X7</f>
        <v>4.5338393694674762E-3</v>
      </c>
      <c r="T7" s="16">
        <f>T105+AO105</f>
        <v>0</v>
      </c>
      <c r="U7" s="162">
        <f t="shared" ref="U7:U70" si="10">T7/$X7</f>
        <v>0</v>
      </c>
      <c r="V7" s="24">
        <f t="shared" ref="V7:V19" si="11">V105+AQ105+BN105</f>
        <v>13345</v>
      </c>
      <c r="W7" s="162">
        <f>V7/$X7</f>
        <v>7.1943027806829332E-2</v>
      </c>
      <c r="X7" s="72">
        <f>D7+F7+H7+J7+L7+N7+P7+R7+T7+V7</f>
        <v>185494</v>
      </c>
      <c r="Y7" s="295">
        <f>O7+Q7+U7</f>
        <v>4.4961022998048451E-3</v>
      </c>
      <c r="Z7" s="79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3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204"/>
    </row>
    <row r="8" spans="2:67" s="65" customFormat="1" ht="15" hidden="1" customHeight="1" x14ac:dyDescent="0.25">
      <c r="B8" s="946"/>
      <c r="C8" s="67" t="s">
        <v>13</v>
      </c>
      <c r="D8" s="47">
        <f t="shared" ref="D8:D19" si="12">D106+Y106+AU106</f>
        <v>3254</v>
      </c>
      <c r="E8" s="163">
        <f t="shared" ref="E8:E71" si="13">D8/$X8</f>
        <v>1.5500183391844065E-2</v>
      </c>
      <c r="F8" s="14">
        <f t="shared" ref="F8:F19" si="14">F106+AA106+AT106+AW106</f>
        <v>135056</v>
      </c>
      <c r="G8" s="163">
        <f t="shared" ref="G8:G71" si="15">F8/$X8</f>
        <v>0.64332906212934604</v>
      </c>
      <c r="H8" s="15">
        <f t="shared" si="0"/>
        <v>25520</v>
      </c>
      <c r="I8" s="163">
        <f t="shared" si="1"/>
        <v>0.12156259377992026</v>
      </c>
      <c r="J8" s="14">
        <f t="shared" si="2"/>
        <v>16195</v>
      </c>
      <c r="K8" s="163">
        <f t="shared" si="3"/>
        <v>7.7143660120133573E-2</v>
      </c>
      <c r="L8" s="14">
        <f t="shared" si="4"/>
        <v>14201</v>
      </c>
      <c r="M8" s="163">
        <f t="shared" si="5"/>
        <v>6.764539162494701E-2</v>
      </c>
      <c r="N8" s="14">
        <f t="shared" si="6"/>
        <v>861</v>
      </c>
      <c r="O8" s="163">
        <f t="shared" si="7"/>
        <v>4.1013085127159614E-3</v>
      </c>
      <c r="P8" s="14">
        <f t="shared" ref="P8:P19" si="16">P106+AK106</f>
        <v>0</v>
      </c>
      <c r="Q8" s="163">
        <f t="shared" si="8"/>
        <v>0</v>
      </c>
      <c r="R8" s="14">
        <f t="shared" ref="R8:R19" si="17">R106+AM106</f>
        <v>924</v>
      </c>
      <c r="S8" s="163">
        <f t="shared" si="9"/>
        <v>4.4014042575488367E-3</v>
      </c>
      <c r="T8" s="14">
        <f t="shared" ref="T8:T19" si="18">T106+AO106</f>
        <v>0</v>
      </c>
      <c r="U8" s="163">
        <f t="shared" si="10"/>
        <v>0</v>
      </c>
      <c r="V8" s="22">
        <f t="shared" si="11"/>
        <v>13922</v>
      </c>
      <c r="W8" s="163">
        <f t="shared" ref="W8:W71" si="19">V8/$X8</f>
        <v>6.6316396183544277E-2</v>
      </c>
      <c r="X8" s="73">
        <f t="shared" ref="X8:X71" si="20">D8+F8+H8+J8+L8+N8+P8+R8+T8+V8</f>
        <v>209933</v>
      </c>
      <c r="Y8" s="295">
        <f t="shared" ref="Y8:Y71" si="21">O8+Q8+U8</f>
        <v>4.1013085127159614E-3</v>
      </c>
      <c r="Z8" s="79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3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204"/>
    </row>
    <row r="9" spans="2:67" s="65" customFormat="1" ht="15" hidden="1" customHeight="1" x14ac:dyDescent="0.25">
      <c r="B9" s="946"/>
      <c r="C9" s="67" t="s">
        <v>14</v>
      </c>
      <c r="D9" s="48">
        <f t="shared" si="12"/>
        <v>3357</v>
      </c>
      <c r="E9" s="163">
        <f t="shared" si="13"/>
        <v>1.6662613106731061E-2</v>
      </c>
      <c r="F9" s="14">
        <f t="shared" si="14"/>
        <v>132928</v>
      </c>
      <c r="G9" s="163">
        <f t="shared" si="15"/>
        <v>0.65979381443298968</v>
      </c>
      <c r="H9" s="15">
        <f t="shared" si="0"/>
        <v>24205</v>
      </c>
      <c r="I9" s="163">
        <f t="shared" si="1"/>
        <v>0.12014255294859259</v>
      </c>
      <c r="J9" s="14">
        <f t="shared" si="2"/>
        <v>14387</v>
      </c>
      <c r="K9" s="163">
        <f t="shared" si="3"/>
        <v>7.1410489951307651E-2</v>
      </c>
      <c r="L9" s="14">
        <f t="shared" si="4"/>
        <v>13132</v>
      </c>
      <c r="M9" s="163">
        <f t="shared" si="5"/>
        <v>6.5181243764549382E-2</v>
      </c>
      <c r="N9" s="14">
        <f t="shared" si="6"/>
        <v>721</v>
      </c>
      <c r="O9" s="163">
        <f t="shared" si="7"/>
        <v>3.5787143431495663E-3</v>
      </c>
      <c r="P9" s="14">
        <f t="shared" si="16"/>
        <v>0</v>
      </c>
      <c r="Q9" s="163">
        <f t="shared" si="8"/>
        <v>0</v>
      </c>
      <c r="R9" s="14">
        <f t="shared" si="17"/>
        <v>854</v>
      </c>
      <c r="S9" s="163">
        <f t="shared" si="9"/>
        <v>4.2388655326625934E-3</v>
      </c>
      <c r="T9" s="14">
        <f t="shared" si="18"/>
        <v>0</v>
      </c>
      <c r="U9" s="163">
        <f t="shared" si="10"/>
        <v>0</v>
      </c>
      <c r="V9" s="22">
        <f t="shared" si="11"/>
        <v>11885</v>
      </c>
      <c r="W9" s="163">
        <f t="shared" si="19"/>
        <v>5.899170592001747E-2</v>
      </c>
      <c r="X9" s="73">
        <f t="shared" si="20"/>
        <v>201469</v>
      </c>
      <c r="Y9" s="295">
        <f t="shared" si="21"/>
        <v>3.5787143431495663E-3</v>
      </c>
      <c r="Z9" s="79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204"/>
    </row>
    <row r="10" spans="2:67" s="65" customFormat="1" ht="15" hidden="1" customHeight="1" x14ac:dyDescent="0.25">
      <c r="B10" s="946"/>
      <c r="C10" s="67" t="s">
        <v>15</v>
      </c>
      <c r="D10" s="48">
        <f t="shared" si="12"/>
        <v>3147</v>
      </c>
      <c r="E10" s="163">
        <f t="shared" si="13"/>
        <v>1.8042035017715247E-2</v>
      </c>
      <c r="F10" s="14">
        <f t="shared" si="14"/>
        <v>114253</v>
      </c>
      <c r="G10" s="163">
        <f t="shared" si="15"/>
        <v>0.65502276036829377</v>
      </c>
      <c r="H10" s="15">
        <f t="shared" si="0"/>
        <v>21911</v>
      </c>
      <c r="I10" s="163">
        <f t="shared" si="1"/>
        <v>0.12561774047447055</v>
      </c>
      <c r="J10" s="14">
        <f t="shared" si="2"/>
        <v>11303</v>
      </c>
      <c r="K10" s="163">
        <f t="shared" si="3"/>
        <v>6.4801119099216861E-2</v>
      </c>
      <c r="L10" s="14">
        <f t="shared" si="4"/>
        <v>11687</v>
      </c>
      <c r="M10" s="163">
        <f t="shared" si="5"/>
        <v>6.7002625755334638E-2</v>
      </c>
      <c r="N10" s="14">
        <f t="shared" si="6"/>
        <v>540</v>
      </c>
      <c r="O10" s="163">
        <f t="shared" si="7"/>
        <v>3.0958687351656288E-3</v>
      </c>
      <c r="P10" s="14">
        <f t="shared" si="16"/>
        <v>11</v>
      </c>
      <c r="Q10" s="163">
        <f t="shared" si="8"/>
        <v>6.3063992753373922E-5</v>
      </c>
      <c r="R10" s="14">
        <f t="shared" si="17"/>
        <v>612</v>
      </c>
      <c r="S10" s="163">
        <f t="shared" si="9"/>
        <v>3.5086512331877128E-3</v>
      </c>
      <c r="T10" s="14">
        <f t="shared" si="18"/>
        <v>0</v>
      </c>
      <c r="U10" s="163">
        <f t="shared" si="10"/>
        <v>0</v>
      </c>
      <c r="V10" s="22">
        <f t="shared" si="11"/>
        <v>10962</v>
      </c>
      <c r="W10" s="163">
        <f t="shared" si="19"/>
        <v>6.2846135323862268E-2</v>
      </c>
      <c r="X10" s="73">
        <f t="shared" si="20"/>
        <v>174426</v>
      </c>
      <c r="Y10" s="295">
        <f t="shared" si="21"/>
        <v>3.1589327279190026E-3</v>
      </c>
      <c r="Z10" s="79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3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204"/>
    </row>
    <row r="11" spans="2:67" s="65" customFormat="1" ht="15" hidden="1" customHeight="1" x14ac:dyDescent="0.25">
      <c r="B11" s="946"/>
      <c r="C11" s="67" t="s">
        <v>26</v>
      </c>
      <c r="D11" s="48">
        <f t="shared" si="12"/>
        <v>3251</v>
      </c>
      <c r="E11" s="163">
        <f t="shared" si="13"/>
        <v>1.5816872628198891E-2</v>
      </c>
      <c r="F11" s="14">
        <f t="shared" si="14"/>
        <v>133740</v>
      </c>
      <c r="G11" s="163">
        <f t="shared" si="15"/>
        <v>0.65067626739320816</v>
      </c>
      <c r="H11" s="15">
        <f t="shared" si="0"/>
        <v>25978</v>
      </c>
      <c r="I11" s="163">
        <f t="shared" si="1"/>
        <v>0.12638902403425123</v>
      </c>
      <c r="J11" s="14">
        <f t="shared" si="2"/>
        <v>13936</v>
      </c>
      <c r="K11" s="163">
        <f t="shared" si="3"/>
        <v>6.7801887710421324E-2</v>
      </c>
      <c r="L11" s="14">
        <f t="shared" si="4"/>
        <v>13665</v>
      </c>
      <c r="M11" s="163">
        <f t="shared" si="5"/>
        <v>6.6483409555317702E-2</v>
      </c>
      <c r="N11" s="14">
        <f t="shared" si="6"/>
        <v>892</v>
      </c>
      <c r="O11" s="163">
        <f t="shared" si="7"/>
        <v>4.339787875839253E-3</v>
      </c>
      <c r="P11" s="14">
        <f t="shared" si="16"/>
        <v>0</v>
      </c>
      <c r="Q11" s="163">
        <f t="shared" si="8"/>
        <v>0</v>
      </c>
      <c r="R11" s="14">
        <f t="shared" si="17"/>
        <v>796</v>
      </c>
      <c r="S11" s="163">
        <f t="shared" si="9"/>
        <v>3.8727255035516201E-3</v>
      </c>
      <c r="T11" s="14">
        <f t="shared" si="18"/>
        <v>0</v>
      </c>
      <c r="U11" s="163">
        <f t="shared" si="10"/>
        <v>0</v>
      </c>
      <c r="V11" s="22">
        <f t="shared" si="11"/>
        <v>13282</v>
      </c>
      <c r="W11" s="163">
        <f t="shared" si="19"/>
        <v>6.4620025299211833E-2</v>
      </c>
      <c r="X11" s="73">
        <f t="shared" si="20"/>
        <v>205540</v>
      </c>
      <c r="Y11" s="295">
        <f t="shared" si="21"/>
        <v>4.339787875839253E-3</v>
      </c>
      <c r="Z11" s="79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3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204"/>
    </row>
    <row r="12" spans="2:67" s="65" customFormat="1" ht="15" hidden="1" customHeight="1" x14ac:dyDescent="0.25">
      <c r="B12" s="946"/>
      <c r="C12" s="67" t="s">
        <v>27</v>
      </c>
      <c r="D12" s="48">
        <f t="shared" si="12"/>
        <v>3171</v>
      </c>
      <c r="E12" s="163">
        <f t="shared" si="13"/>
        <v>1.8771644220808049E-2</v>
      </c>
      <c r="F12" s="14">
        <f t="shared" si="14"/>
        <v>112009</v>
      </c>
      <c r="G12" s="163">
        <f t="shared" si="15"/>
        <v>0.66306940950125792</v>
      </c>
      <c r="H12" s="15">
        <f t="shared" si="0"/>
        <v>22132</v>
      </c>
      <c r="I12" s="163">
        <f t="shared" si="1"/>
        <v>0.13101672339795767</v>
      </c>
      <c r="J12" s="14">
        <f t="shared" si="2"/>
        <v>8971</v>
      </c>
      <c r="K12" s="163">
        <f t="shared" si="3"/>
        <v>5.3106408169305903E-2</v>
      </c>
      <c r="L12" s="14">
        <f t="shared" si="4"/>
        <v>11252</v>
      </c>
      <c r="M12" s="163">
        <f t="shared" si="5"/>
        <v>6.660944206008583E-2</v>
      </c>
      <c r="N12" s="14">
        <f t="shared" si="6"/>
        <v>523</v>
      </c>
      <c r="O12" s="163">
        <f t="shared" si="7"/>
        <v>3.0960485422524787E-3</v>
      </c>
      <c r="P12" s="14">
        <f t="shared" si="16"/>
        <v>0</v>
      </c>
      <c r="Q12" s="163">
        <f t="shared" si="8"/>
        <v>0</v>
      </c>
      <c r="R12" s="14">
        <f t="shared" si="17"/>
        <v>715</v>
      </c>
      <c r="S12" s="163">
        <f t="shared" si="9"/>
        <v>4.2326476246855116E-3</v>
      </c>
      <c r="T12" s="14">
        <f t="shared" si="18"/>
        <v>0</v>
      </c>
      <c r="U12" s="163">
        <f t="shared" si="10"/>
        <v>0</v>
      </c>
      <c r="V12" s="22">
        <f t="shared" si="11"/>
        <v>10152</v>
      </c>
      <c r="W12" s="163">
        <f t="shared" si="19"/>
        <v>6.0097676483646591E-2</v>
      </c>
      <c r="X12" s="73">
        <f t="shared" si="20"/>
        <v>168925</v>
      </c>
      <c r="Y12" s="295">
        <f t="shared" si="21"/>
        <v>3.0960485422524787E-3</v>
      </c>
      <c r="Z12" s="79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3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204"/>
    </row>
    <row r="13" spans="2:67" s="65" customFormat="1" ht="15" hidden="1" customHeight="1" x14ac:dyDescent="0.25">
      <c r="B13" s="946"/>
      <c r="C13" s="67" t="s">
        <v>28</v>
      </c>
      <c r="D13" s="48">
        <f t="shared" si="12"/>
        <v>2843</v>
      </c>
      <c r="E13" s="163">
        <f t="shared" si="13"/>
        <v>1.8057328684031683E-2</v>
      </c>
      <c r="F13" s="14">
        <f t="shared" si="14"/>
        <v>106506</v>
      </c>
      <c r="G13" s="163">
        <f t="shared" si="15"/>
        <v>0.6764733903698481</v>
      </c>
      <c r="H13" s="15">
        <f t="shared" si="0"/>
        <v>22941</v>
      </c>
      <c r="I13" s="163">
        <f t="shared" si="1"/>
        <v>0.14570987595510757</v>
      </c>
      <c r="J13" s="14">
        <f t="shared" si="2"/>
        <v>6718</v>
      </c>
      <c r="K13" s="163">
        <f t="shared" si="3"/>
        <v>4.2669410516821958E-2</v>
      </c>
      <c r="L13" s="14">
        <f t="shared" si="4"/>
        <v>9360</v>
      </c>
      <c r="M13" s="163">
        <f t="shared" si="5"/>
        <v>5.9450086698043102E-2</v>
      </c>
      <c r="N13" s="14">
        <f t="shared" si="6"/>
        <v>436</v>
      </c>
      <c r="O13" s="163">
        <f t="shared" si="7"/>
        <v>2.7692561752507257E-3</v>
      </c>
      <c r="P13" s="14">
        <f t="shared" si="16"/>
        <v>0</v>
      </c>
      <c r="Q13" s="163">
        <f t="shared" si="8"/>
        <v>0</v>
      </c>
      <c r="R13" s="14">
        <f t="shared" si="17"/>
        <v>644</v>
      </c>
      <c r="S13" s="163">
        <f t="shared" si="9"/>
        <v>4.0903692129850167E-3</v>
      </c>
      <c r="T13" s="14">
        <f t="shared" si="18"/>
        <v>0</v>
      </c>
      <c r="U13" s="163">
        <f t="shared" si="10"/>
        <v>0</v>
      </c>
      <c r="V13" s="22">
        <f t="shared" si="11"/>
        <v>7995</v>
      </c>
      <c r="W13" s="163">
        <f t="shared" si="19"/>
        <v>5.0780282387911817E-2</v>
      </c>
      <c r="X13" s="73">
        <f t="shared" si="20"/>
        <v>157443</v>
      </c>
      <c r="Y13" s="295">
        <f t="shared" si="21"/>
        <v>2.7692561752507257E-3</v>
      </c>
      <c r="Z13" s="79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3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204"/>
    </row>
    <row r="14" spans="2:67" s="65" customFormat="1" ht="15" hidden="1" customHeight="1" x14ac:dyDescent="0.25">
      <c r="B14" s="946"/>
      <c r="C14" s="67" t="s">
        <v>16</v>
      </c>
      <c r="D14" s="48">
        <f t="shared" si="12"/>
        <v>1501</v>
      </c>
      <c r="E14" s="163">
        <f t="shared" si="13"/>
        <v>1.6414956091906255E-2</v>
      </c>
      <c r="F14" s="14">
        <f t="shared" si="14"/>
        <v>62173</v>
      </c>
      <c r="G14" s="163">
        <f t="shared" si="15"/>
        <v>0.67992476022790649</v>
      </c>
      <c r="H14" s="15">
        <f t="shared" si="0"/>
        <v>12041</v>
      </c>
      <c r="I14" s="163">
        <f t="shared" si="1"/>
        <v>0.1316805371769775</v>
      </c>
      <c r="J14" s="14">
        <f t="shared" si="2"/>
        <v>4059</v>
      </c>
      <c r="K14" s="163">
        <f t="shared" si="3"/>
        <v>4.4389278332476682E-2</v>
      </c>
      <c r="L14" s="14">
        <f t="shared" si="4"/>
        <v>5104</v>
      </c>
      <c r="M14" s="163">
        <f t="shared" si="5"/>
        <v>5.5817412320512683E-2</v>
      </c>
      <c r="N14" s="14">
        <f t="shared" si="6"/>
        <v>259</v>
      </c>
      <c r="O14" s="163">
        <f t="shared" si="7"/>
        <v>2.8324274668912195E-3</v>
      </c>
      <c r="P14" s="14">
        <f t="shared" si="16"/>
        <v>0</v>
      </c>
      <c r="Q14" s="163">
        <f t="shared" si="8"/>
        <v>0</v>
      </c>
      <c r="R14" s="14">
        <f t="shared" si="17"/>
        <v>289</v>
      </c>
      <c r="S14" s="163">
        <f t="shared" si="9"/>
        <v>3.1605078684616311E-3</v>
      </c>
      <c r="T14" s="14">
        <f t="shared" si="18"/>
        <v>0</v>
      </c>
      <c r="U14" s="163">
        <f t="shared" si="10"/>
        <v>0</v>
      </c>
      <c r="V14" s="22">
        <f t="shared" si="11"/>
        <v>6015</v>
      </c>
      <c r="W14" s="163">
        <f t="shared" si="19"/>
        <v>6.5780120514867507E-2</v>
      </c>
      <c r="X14" s="73">
        <f t="shared" si="20"/>
        <v>91441</v>
      </c>
      <c r="Y14" s="295">
        <f t="shared" si="21"/>
        <v>2.8324274668912195E-3</v>
      </c>
      <c r="Z14" s="79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3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204"/>
    </row>
    <row r="15" spans="2:67" s="65" customFormat="1" ht="15" hidden="1" customHeight="1" x14ac:dyDescent="0.25">
      <c r="B15" s="946"/>
      <c r="C15" s="67" t="s">
        <v>17</v>
      </c>
      <c r="D15" s="48">
        <f t="shared" si="12"/>
        <v>2814</v>
      </c>
      <c r="E15" s="163">
        <f t="shared" si="13"/>
        <v>1.5487833739700922E-2</v>
      </c>
      <c r="F15" s="14">
        <f t="shared" si="14"/>
        <v>119400</v>
      </c>
      <c r="G15" s="163">
        <f t="shared" si="15"/>
        <v>0.65715968319839724</v>
      </c>
      <c r="H15" s="15">
        <f t="shared" si="0"/>
        <v>23873</v>
      </c>
      <c r="I15" s="163">
        <f t="shared" si="1"/>
        <v>0.13139340969007821</v>
      </c>
      <c r="J15" s="14">
        <f t="shared" si="2"/>
        <v>12848</v>
      </c>
      <c r="K15" s="163">
        <f t="shared" si="3"/>
        <v>7.0713464068115642E-2</v>
      </c>
      <c r="L15" s="14">
        <f t="shared" si="4"/>
        <v>11871</v>
      </c>
      <c r="M15" s="163">
        <f t="shared" si="5"/>
        <v>6.5336202673770299E-2</v>
      </c>
      <c r="N15" s="14">
        <f t="shared" si="6"/>
        <v>700</v>
      </c>
      <c r="O15" s="163">
        <f t="shared" si="7"/>
        <v>3.8526949601246072E-3</v>
      </c>
      <c r="P15" s="14">
        <f t="shared" si="16"/>
        <v>0</v>
      </c>
      <c r="Q15" s="163">
        <f t="shared" si="8"/>
        <v>0</v>
      </c>
      <c r="R15" s="14">
        <f t="shared" si="17"/>
        <v>825</v>
      </c>
      <c r="S15" s="163">
        <f t="shared" si="9"/>
        <v>4.5406762030040012E-3</v>
      </c>
      <c r="T15" s="14">
        <f t="shared" si="18"/>
        <v>0</v>
      </c>
      <c r="U15" s="163">
        <f t="shared" si="10"/>
        <v>0</v>
      </c>
      <c r="V15" s="22">
        <f t="shared" si="11"/>
        <v>9360</v>
      </c>
      <c r="W15" s="163">
        <f t="shared" si="19"/>
        <v>5.1516035466809031E-2</v>
      </c>
      <c r="X15" s="73">
        <f t="shared" si="20"/>
        <v>181691</v>
      </c>
      <c r="Y15" s="295">
        <f t="shared" si="21"/>
        <v>3.8526949601246072E-3</v>
      </c>
      <c r="Z15" s="79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3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204"/>
    </row>
    <row r="16" spans="2:67" s="65" customFormat="1" ht="15" hidden="1" customHeight="1" x14ac:dyDescent="0.25">
      <c r="B16" s="946"/>
      <c r="C16" s="67" t="s">
        <v>18</v>
      </c>
      <c r="D16" s="48">
        <f t="shared" si="12"/>
        <v>3480</v>
      </c>
      <c r="E16" s="163">
        <f t="shared" si="13"/>
        <v>1.5511892450879007E-2</v>
      </c>
      <c r="F16" s="14">
        <f t="shared" si="14"/>
        <v>145887</v>
      </c>
      <c r="G16" s="163">
        <f t="shared" si="15"/>
        <v>0.65028260171878904</v>
      </c>
      <c r="H16" s="15">
        <f t="shared" si="0"/>
        <v>29614</v>
      </c>
      <c r="I16" s="163">
        <f t="shared" si="1"/>
        <v>0.13200263880469279</v>
      </c>
      <c r="J16" s="14">
        <f t="shared" si="2"/>
        <v>18998</v>
      </c>
      <c r="K16" s="163">
        <f t="shared" si="3"/>
        <v>8.4682451948792925E-2</v>
      </c>
      <c r="L16" s="14">
        <f t="shared" si="4"/>
        <v>14435</v>
      </c>
      <c r="M16" s="163">
        <f t="shared" si="5"/>
        <v>6.4343151588631742E-2</v>
      </c>
      <c r="N16" s="14">
        <f t="shared" si="6"/>
        <v>1069</v>
      </c>
      <c r="O16" s="163">
        <f t="shared" si="7"/>
        <v>4.7650037442499016E-3</v>
      </c>
      <c r="P16" s="14">
        <f t="shared" si="16"/>
        <v>0</v>
      </c>
      <c r="Q16" s="163">
        <f t="shared" si="8"/>
        <v>0</v>
      </c>
      <c r="R16" s="14">
        <f t="shared" si="17"/>
        <v>954</v>
      </c>
      <c r="S16" s="163">
        <f t="shared" si="9"/>
        <v>4.2523981029133828E-3</v>
      </c>
      <c r="T16" s="14">
        <f t="shared" si="18"/>
        <v>0</v>
      </c>
      <c r="U16" s="163">
        <f t="shared" si="10"/>
        <v>0</v>
      </c>
      <c r="V16" s="22">
        <f t="shared" si="11"/>
        <v>9907</v>
      </c>
      <c r="W16" s="163">
        <f t="shared" si="19"/>
        <v>4.4159861641051242E-2</v>
      </c>
      <c r="X16" s="73">
        <f t="shared" si="20"/>
        <v>224344</v>
      </c>
      <c r="Y16" s="295">
        <f t="shared" si="21"/>
        <v>4.7650037442499016E-3</v>
      </c>
      <c r="Z16" s="79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3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204"/>
    </row>
    <row r="17" spans="2:67" s="65" customFormat="1" ht="15" hidden="1" customHeight="1" x14ac:dyDescent="0.25">
      <c r="B17" s="946"/>
      <c r="C17" s="67" t="s">
        <v>19</v>
      </c>
      <c r="D17" s="48">
        <f t="shared" si="12"/>
        <v>3225</v>
      </c>
      <c r="E17" s="163">
        <f t="shared" si="13"/>
        <v>1.4776632302405498E-2</v>
      </c>
      <c r="F17" s="14">
        <f t="shared" si="14"/>
        <v>142659</v>
      </c>
      <c r="G17" s="163">
        <f t="shared" si="15"/>
        <v>0.65364948453608251</v>
      </c>
      <c r="H17" s="15">
        <f t="shared" si="0"/>
        <v>28729</v>
      </c>
      <c r="I17" s="163">
        <f t="shared" si="1"/>
        <v>0.13163344788087056</v>
      </c>
      <c r="J17" s="14">
        <f t="shared" si="2"/>
        <v>18321</v>
      </c>
      <c r="K17" s="163">
        <f t="shared" si="3"/>
        <v>8.3945017182130585E-2</v>
      </c>
      <c r="L17" s="14">
        <f t="shared" si="4"/>
        <v>14963</v>
      </c>
      <c r="M17" s="163">
        <f t="shared" si="5"/>
        <v>6.8558991981672396E-2</v>
      </c>
      <c r="N17" s="14">
        <f t="shared" si="6"/>
        <v>861</v>
      </c>
      <c r="O17" s="163">
        <f t="shared" si="7"/>
        <v>3.9450171821305844E-3</v>
      </c>
      <c r="P17" s="14">
        <f t="shared" si="16"/>
        <v>0</v>
      </c>
      <c r="Q17" s="163">
        <f t="shared" si="8"/>
        <v>0</v>
      </c>
      <c r="R17" s="14">
        <f t="shared" si="17"/>
        <v>996</v>
      </c>
      <c r="S17" s="163">
        <f t="shared" si="9"/>
        <v>4.5635738831615123E-3</v>
      </c>
      <c r="T17" s="14">
        <f t="shared" si="18"/>
        <v>0</v>
      </c>
      <c r="U17" s="163">
        <f t="shared" si="10"/>
        <v>0</v>
      </c>
      <c r="V17" s="22">
        <f t="shared" si="11"/>
        <v>8496</v>
      </c>
      <c r="W17" s="163">
        <f t="shared" si="19"/>
        <v>3.8927835051546393E-2</v>
      </c>
      <c r="X17" s="73">
        <f t="shared" si="20"/>
        <v>218250</v>
      </c>
      <c r="Y17" s="295">
        <f t="shared" si="21"/>
        <v>3.9450171821305844E-3</v>
      </c>
      <c r="Z17" s="79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3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204"/>
    </row>
    <row r="18" spans="2:67" s="65" customFormat="1" ht="15" hidden="1" customHeight="1" thickBot="1" x14ac:dyDescent="0.3">
      <c r="B18" s="947"/>
      <c r="C18" s="68" t="s">
        <v>20</v>
      </c>
      <c r="D18" s="50">
        <f t="shared" si="12"/>
        <v>2979</v>
      </c>
      <c r="E18" s="164">
        <f t="shared" si="13"/>
        <v>1.6746398034729524E-2</v>
      </c>
      <c r="F18" s="17">
        <f t="shared" si="14"/>
        <v>119469</v>
      </c>
      <c r="G18" s="164">
        <f t="shared" si="15"/>
        <v>0.67159295965461607</v>
      </c>
      <c r="H18" s="15">
        <f t="shared" si="0"/>
        <v>22557</v>
      </c>
      <c r="I18" s="164">
        <f t="shared" si="1"/>
        <v>0.12680379337676867</v>
      </c>
      <c r="J18" s="17">
        <f t="shared" si="2"/>
        <v>12346</v>
      </c>
      <c r="K18" s="164">
        <f t="shared" si="3"/>
        <v>6.9402829854572232E-2</v>
      </c>
      <c r="L18" s="17">
        <f t="shared" si="4"/>
        <v>12776</v>
      </c>
      <c r="M18" s="164">
        <f t="shared" si="5"/>
        <v>7.1820067570226381E-2</v>
      </c>
      <c r="N18" s="17">
        <f t="shared" si="6"/>
        <v>624</v>
      </c>
      <c r="O18" s="164">
        <f t="shared" si="7"/>
        <v>3.5078054292283392E-3</v>
      </c>
      <c r="P18" s="17">
        <f t="shared" si="16"/>
        <v>0</v>
      </c>
      <c r="Q18" s="164">
        <f t="shared" si="8"/>
        <v>0</v>
      </c>
      <c r="R18" s="17">
        <f t="shared" si="17"/>
        <v>804</v>
      </c>
      <c r="S18" s="164">
        <f t="shared" si="9"/>
        <v>4.5196723799672831E-3</v>
      </c>
      <c r="T18" s="17">
        <f t="shared" si="18"/>
        <v>0</v>
      </c>
      <c r="U18" s="164">
        <f t="shared" si="10"/>
        <v>0</v>
      </c>
      <c r="V18" s="23">
        <f t="shared" si="11"/>
        <v>6334</v>
      </c>
      <c r="W18" s="164">
        <f t="shared" si="19"/>
        <v>3.5606473699891505E-2</v>
      </c>
      <c r="X18" s="74">
        <f t="shared" si="20"/>
        <v>177889</v>
      </c>
      <c r="Y18" s="295">
        <f t="shared" si="21"/>
        <v>3.5078054292283392E-3</v>
      </c>
      <c r="Z18" s="79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3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204"/>
    </row>
    <row r="19" spans="2:67" s="65" customFormat="1" ht="15" hidden="1" customHeight="1" thickBot="1" x14ac:dyDescent="0.3">
      <c r="B19" s="926" t="s">
        <v>30</v>
      </c>
      <c r="C19" s="927"/>
      <c r="D19" s="45">
        <f t="shared" si="12"/>
        <v>36017</v>
      </c>
      <c r="E19" s="143">
        <f t="shared" si="13"/>
        <v>1.6394875378099045E-2</v>
      </c>
      <c r="F19" s="28">
        <f t="shared" si="14"/>
        <v>1445438</v>
      </c>
      <c r="G19" s="143">
        <f t="shared" si="15"/>
        <v>0.65796084839849878</v>
      </c>
      <c r="H19" s="28">
        <f t="shared" si="0"/>
        <v>282225</v>
      </c>
      <c r="I19" s="143">
        <f t="shared" si="1"/>
        <v>0.12846832616775422</v>
      </c>
      <c r="J19" s="28">
        <f t="shared" si="2"/>
        <v>147501</v>
      </c>
      <c r="K19" s="143">
        <f t="shared" si="3"/>
        <v>6.7142197105394333E-2</v>
      </c>
      <c r="L19" s="28">
        <f t="shared" si="4"/>
        <v>146424</v>
      </c>
      <c r="M19" s="143">
        <f t="shared" si="5"/>
        <v>6.6651948589909624E-2</v>
      </c>
      <c r="N19" s="28">
        <f t="shared" si="6"/>
        <v>8320</v>
      </c>
      <c r="O19" s="143">
        <f t="shared" si="7"/>
        <v>3.7872494418131459E-3</v>
      </c>
      <c r="P19" s="28">
        <f t="shared" si="16"/>
        <v>11</v>
      </c>
      <c r="Q19" s="235">
        <f t="shared" si="8"/>
        <v>5.0071807523971879E-6</v>
      </c>
      <c r="R19" s="28">
        <f t="shared" si="17"/>
        <v>9254</v>
      </c>
      <c r="S19" s="143">
        <f t="shared" si="9"/>
        <v>4.2124046075166883E-3</v>
      </c>
      <c r="T19" s="28">
        <f t="shared" si="18"/>
        <v>0</v>
      </c>
      <c r="U19" s="143">
        <f t="shared" si="10"/>
        <v>0</v>
      </c>
      <c r="V19" s="29">
        <f t="shared" si="11"/>
        <v>121655</v>
      </c>
      <c r="W19" s="143">
        <f t="shared" si="19"/>
        <v>5.5377143130261805E-2</v>
      </c>
      <c r="X19" s="30">
        <f t="shared" si="20"/>
        <v>2196845</v>
      </c>
      <c r="Y19" s="295">
        <f t="shared" si="21"/>
        <v>3.7922566225655429E-3</v>
      </c>
      <c r="Z19" s="184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3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204"/>
    </row>
    <row r="20" spans="2:67" s="65" customFormat="1" ht="15" customHeight="1" x14ac:dyDescent="0.25">
      <c r="B20" s="911">
        <v>2015</v>
      </c>
      <c r="C20" s="66" t="s">
        <v>143</v>
      </c>
      <c r="D20" s="47">
        <f t="shared" ref="D20:D51" si="22">D118+Y118+AU118</f>
        <v>2719</v>
      </c>
      <c r="E20" s="165">
        <f t="shared" si="13"/>
        <v>1.6072589702665958E-2</v>
      </c>
      <c r="F20" s="15">
        <f t="shared" ref="F20:F51" si="23">F118+AA118+AT118+AW118</f>
        <v>111877</v>
      </c>
      <c r="G20" s="165">
        <f t="shared" si="15"/>
        <v>0.6613288408110185</v>
      </c>
      <c r="H20" s="15">
        <f t="shared" ref="H20:H51" si="24">H118+AC118+BA118+BI118+BC118+BJ118</f>
        <v>21974</v>
      </c>
      <c r="I20" s="165">
        <f t="shared" si="1"/>
        <v>0.12989300703434414</v>
      </c>
      <c r="J20" s="15">
        <f t="shared" ref="J20:J38" si="25">J118+AE118+BL118</f>
        <v>9428</v>
      </c>
      <c r="K20" s="165">
        <f t="shared" si="3"/>
        <v>5.5730921558195895E-2</v>
      </c>
      <c r="L20" s="15">
        <f t="shared" ref="L20:L38" si="26">L118+AG118+AY118+BE118</f>
        <v>13623</v>
      </c>
      <c r="M20" s="165">
        <f t="shared" si="5"/>
        <v>8.0528462493349884E-2</v>
      </c>
      <c r="N20" s="15">
        <f t="shared" ref="N20:N38" si="27">N118+AI118+BG118</f>
        <v>677</v>
      </c>
      <c r="O20" s="165">
        <f t="shared" si="7"/>
        <v>4.0018915883430865E-3</v>
      </c>
      <c r="P20" s="15">
        <f t="shared" ref="P20:P51" si="28">P118+AK118</f>
        <v>0</v>
      </c>
      <c r="Q20" s="165">
        <f t="shared" si="8"/>
        <v>0</v>
      </c>
      <c r="R20" s="15">
        <f t="shared" ref="R20:R51" si="29">R118+AM118</f>
        <v>819</v>
      </c>
      <c r="S20" s="165">
        <f t="shared" si="9"/>
        <v>4.8412839155878703E-3</v>
      </c>
      <c r="T20" s="15">
        <f t="shared" ref="T20:T51" si="30">T118+AO118</f>
        <v>0</v>
      </c>
      <c r="U20" s="165">
        <f t="shared" si="10"/>
        <v>0</v>
      </c>
      <c r="V20" s="25">
        <f t="shared" ref="V20:V38" si="31">V118+AQ118+BN118</f>
        <v>8053</v>
      </c>
      <c r="W20" s="165">
        <f t="shared" si="19"/>
        <v>4.7603002896494648E-2</v>
      </c>
      <c r="X20" s="75">
        <f t="shared" si="20"/>
        <v>169170</v>
      </c>
      <c r="Y20" s="295">
        <f t="shared" si="21"/>
        <v>4.0018915883430865E-3</v>
      </c>
      <c r="Z20" s="79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3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204"/>
    </row>
    <row r="21" spans="2:67" s="65" customFormat="1" ht="15" customHeight="1" x14ac:dyDescent="0.25">
      <c r="B21" s="912"/>
      <c r="C21" s="67" t="s">
        <v>144</v>
      </c>
      <c r="D21" s="48">
        <f t="shared" si="22"/>
        <v>2890</v>
      </c>
      <c r="E21" s="163">
        <f t="shared" si="13"/>
        <v>1.4589917306973879E-2</v>
      </c>
      <c r="F21" s="14">
        <f t="shared" si="23"/>
        <v>129067</v>
      </c>
      <c r="G21" s="163">
        <f t="shared" si="15"/>
        <v>0.65158368756373619</v>
      </c>
      <c r="H21" s="15">
        <f t="shared" si="24"/>
        <v>26126</v>
      </c>
      <c r="I21" s="163">
        <f t="shared" si="1"/>
        <v>0.13189487182076109</v>
      </c>
      <c r="J21" s="14">
        <f t="shared" si="25"/>
        <v>16609</v>
      </c>
      <c r="K21" s="163">
        <f t="shared" si="3"/>
        <v>8.3849112993608713E-2</v>
      </c>
      <c r="L21" s="14">
        <f t="shared" si="26"/>
        <v>14194</v>
      </c>
      <c r="M21" s="163">
        <f t="shared" si="5"/>
        <v>7.1657192475843332E-2</v>
      </c>
      <c r="N21" s="14">
        <f t="shared" si="27"/>
        <v>817</v>
      </c>
      <c r="O21" s="163">
        <f t="shared" si="7"/>
        <v>4.1245544774386363E-3</v>
      </c>
      <c r="P21" s="14">
        <f t="shared" si="28"/>
        <v>0</v>
      </c>
      <c r="Q21" s="163">
        <f t="shared" si="8"/>
        <v>0</v>
      </c>
      <c r="R21" s="14">
        <f t="shared" si="29"/>
        <v>955</v>
      </c>
      <c r="S21" s="163">
        <f t="shared" si="9"/>
        <v>4.821235649882372E-3</v>
      </c>
      <c r="T21" s="14">
        <f t="shared" si="30"/>
        <v>0</v>
      </c>
      <c r="U21" s="163">
        <f t="shared" si="10"/>
        <v>0</v>
      </c>
      <c r="V21" s="22">
        <f t="shared" si="31"/>
        <v>7424</v>
      </c>
      <c r="W21" s="163">
        <f t="shared" si="19"/>
        <v>3.747942771175574E-2</v>
      </c>
      <c r="X21" s="73">
        <f t="shared" si="20"/>
        <v>198082</v>
      </c>
      <c r="Y21" s="295">
        <f t="shared" si="21"/>
        <v>4.1245544774386363E-3</v>
      </c>
      <c r="Z21" s="79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3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204"/>
    </row>
    <row r="22" spans="2:67" s="65" customFormat="1" ht="15" customHeight="1" x14ac:dyDescent="0.25">
      <c r="B22" s="912"/>
      <c r="C22" s="67" t="s">
        <v>145</v>
      </c>
      <c r="D22" s="48">
        <f t="shared" si="22"/>
        <v>2839</v>
      </c>
      <c r="E22" s="163">
        <f t="shared" si="13"/>
        <v>1.5271487127626384E-2</v>
      </c>
      <c r="F22" s="14">
        <f t="shared" si="23"/>
        <v>128420</v>
      </c>
      <c r="G22" s="163">
        <f t="shared" si="15"/>
        <v>0.6907940742972104</v>
      </c>
      <c r="H22" s="15">
        <f t="shared" si="24"/>
        <v>22480</v>
      </c>
      <c r="I22" s="163">
        <f t="shared" si="1"/>
        <v>0.12092392766081053</v>
      </c>
      <c r="J22" s="14">
        <f t="shared" si="25"/>
        <v>14223</v>
      </c>
      <c r="K22" s="163">
        <f t="shared" si="3"/>
        <v>7.6508052629880266E-2</v>
      </c>
      <c r="L22" s="14">
        <f t="shared" si="26"/>
        <v>9644</v>
      </c>
      <c r="M22" s="163">
        <f t="shared" si="5"/>
        <v>5.1876795300749859E-2</v>
      </c>
      <c r="N22" s="14">
        <f t="shared" si="27"/>
        <v>347</v>
      </c>
      <c r="O22" s="163">
        <f t="shared" si="7"/>
        <v>1.8665748620240773E-3</v>
      </c>
      <c r="P22" s="14">
        <f t="shared" si="28"/>
        <v>6</v>
      </c>
      <c r="Q22" s="170">
        <f t="shared" si="8"/>
        <v>3.2275069660358684E-5</v>
      </c>
      <c r="R22" s="14">
        <f t="shared" si="29"/>
        <v>1090</v>
      </c>
      <c r="S22" s="163">
        <f t="shared" si="9"/>
        <v>5.8633043216318277E-3</v>
      </c>
      <c r="T22" s="14">
        <f t="shared" si="30"/>
        <v>0</v>
      </c>
      <c r="U22" s="163">
        <f t="shared" si="10"/>
        <v>0</v>
      </c>
      <c r="V22" s="22">
        <f t="shared" si="31"/>
        <v>6853</v>
      </c>
      <c r="W22" s="163">
        <f t="shared" si="19"/>
        <v>3.6863508730406343E-2</v>
      </c>
      <c r="X22" s="73">
        <f t="shared" si="20"/>
        <v>185902</v>
      </c>
      <c r="Y22" s="295">
        <f t="shared" si="21"/>
        <v>1.898849931684436E-3</v>
      </c>
      <c r="Z22" s="79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3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204"/>
    </row>
    <row r="23" spans="2:67" s="65" customFormat="1" ht="15" customHeight="1" x14ac:dyDescent="0.25">
      <c r="B23" s="912"/>
      <c r="C23" s="67" t="s">
        <v>15</v>
      </c>
      <c r="D23" s="48">
        <f t="shared" si="22"/>
        <v>2555</v>
      </c>
      <c r="E23" s="163">
        <f t="shared" si="13"/>
        <v>1.5802331694343939E-2</v>
      </c>
      <c r="F23" s="14">
        <f t="shared" si="23"/>
        <v>113385</v>
      </c>
      <c r="G23" s="163">
        <f t="shared" si="15"/>
        <v>0.70127098988774472</v>
      </c>
      <c r="H23" s="15">
        <f t="shared" si="24"/>
        <v>19080</v>
      </c>
      <c r="I23" s="163">
        <f t="shared" si="1"/>
        <v>0.11800723629279154</v>
      </c>
      <c r="J23" s="14">
        <f t="shared" si="25"/>
        <v>11888</v>
      </c>
      <c r="K23" s="163">
        <f t="shared" si="3"/>
        <v>7.352568265454433E-2</v>
      </c>
      <c r="L23" s="14">
        <f t="shared" si="26"/>
        <v>7853</v>
      </c>
      <c r="M23" s="163">
        <f t="shared" si="5"/>
        <v>4.8569749822185114E-2</v>
      </c>
      <c r="N23" s="14">
        <f t="shared" si="27"/>
        <v>319</v>
      </c>
      <c r="O23" s="163">
        <f t="shared" si="7"/>
        <v>1.9729721371803195E-3</v>
      </c>
      <c r="P23" s="14">
        <f t="shared" si="28"/>
        <v>0</v>
      </c>
      <c r="Q23" s="163">
        <f t="shared" si="8"/>
        <v>0</v>
      </c>
      <c r="R23" s="14">
        <f t="shared" si="29"/>
        <v>864</v>
      </c>
      <c r="S23" s="163">
        <f t="shared" si="9"/>
        <v>5.3437239075981077E-3</v>
      </c>
      <c r="T23" s="14">
        <f t="shared" si="30"/>
        <v>0</v>
      </c>
      <c r="U23" s="163">
        <f t="shared" si="10"/>
        <v>0</v>
      </c>
      <c r="V23" s="22">
        <f t="shared" si="31"/>
        <v>5741</v>
      </c>
      <c r="W23" s="163">
        <f t="shared" si="19"/>
        <v>3.5507313603611965E-2</v>
      </c>
      <c r="X23" s="73">
        <f t="shared" si="20"/>
        <v>161685</v>
      </c>
      <c r="Y23" s="295">
        <f t="shared" si="21"/>
        <v>1.9729721371803195E-3</v>
      </c>
      <c r="Z23" s="79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3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204"/>
    </row>
    <row r="24" spans="2:67" s="65" customFormat="1" ht="15" customHeight="1" x14ac:dyDescent="0.25">
      <c r="B24" s="912"/>
      <c r="C24" s="67" t="s">
        <v>146</v>
      </c>
      <c r="D24" s="48">
        <f t="shared" si="22"/>
        <v>3120</v>
      </c>
      <c r="E24" s="163">
        <f t="shared" si="13"/>
        <v>1.7064473079699841E-2</v>
      </c>
      <c r="F24" s="14">
        <f t="shared" si="23"/>
        <v>127368</v>
      </c>
      <c r="G24" s="163">
        <f t="shared" si="15"/>
        <v>0.69662429718436192</v>
      </c>
      <c r="H24" s="15">
        <f t="shared" si="24"/>
        <v>21614</v>
      </c>
      <c r="I24" s="163">
        <f t="shared" si="1"/>
        <v>0.11821523113610011</v>
      </c>
      <c r="J24" s="14">
        <f t="shared" si="25"/>
        <v>14150</v>
      </c>
      <c r="K24" s="163">
        <f t="shared" si="3"/>
        <v>7.7391760922356653E-2</v>
      </c>
      <c r="L24" s="14">
        <f t="shared" si="26"/>
        <v>8941</v>
      </c>
      <c r="M24" s="163">
        <f t="shared" si="5"/>
        <v>4.8901748014614187E-2</v>
      </c>
      <c r="N24" s="14">
        <f t="shared" si="27"/>
        <v>361</v>
      </c>
      <c r="O24" s="163">
        <f t="shared" si="7"/>
        <v>1.9744470454396289E-3</v>
      </c>
      <c r="P24" s="14">
        <f t="shared" si="28"/>
        <v>0</v>
      </c>
      <c r="Q24" s="163">
        <f t="shared" si="8"/>
        <v>0</v>
      </c>
      <c r="R24" s="14">
        <f t="shared" si="29"/>
        <v>991</v>
      </c>
      <c r="S24" s="163">
        <f t="shared" si="9"/>
        <v>5.420157955763635E-3</v>
      </c>
      <c r="T24" s="14">
        <f t="shared" si="30"/>
        <v>1</v>
      </c>
      <c r="U24" s="170">
        <f t="shared" si="10"/>
        <v>5.4693823973396925E-6</v>
      </c>
      <c r="V24" s="22">
        <f t="shared" si="31"/>
        <v>6290</v>
      </c>
      <c r="W24" s="163">
        <f t="shared" si="19"/>
        <v>3.4402415279266664E-2</v>
      </c>
      <c r="X24" s="73">
        <f t="shared" si="20"/>
        <v>182836</v>
      </c>
      <c r="Y24" s="295">
        <f t="shared" si="21"/>
        <v>1.9799164278369685E-3</v>
      </c>
      <c r="Z24" s="79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3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204"/>
    </row>
    <row r="25" spans="2:67" s="65" customFormat="1" ht="15" customHeight="1" x14ac:dyDescent="0.25">
      <c r="B25" s="912"/>
      <c r="C25" s="67" t="s">
        <v>152</v>
      </c>
      <c r="D25" s="48">
        <f t="shared" si="22"/>
        <v>2915</v>
      </c>
      <c r="E25" s="163">
        <f t="shared" si="13"/>
        <v>1.8384207870837537E-2</v>
      </c>
      <c r="F25" s="14">
        <f t="shared" si="23"/>
        <v>111946</v>
      </c>
      <c r="G25" s="163">
        <f t="shared" si="15"/>
        <v>0.70601664984863777</v>
      </c>
      <c r="H25" s="15">
        <f t="shared" si="24"/>
        <v>19867</v>
      </c>
      <c r="I25" s="163">
        <f t="shared" si="1"/>
        <v>0.12529641775983855</v>
      </c>
      <c r="J25" s="14">
        <f t="shared" si="25"/>
        <v>9522</v>
      </c>
      <c r="K25" s="163">
        <f t="shared" si="3"/>
        <v>6.005297679112008E-2</v>
      </c>
      <c r="L25" s="14">
        <f t="shared" si="26"/>
        <v>7320</v>
      </c>
      <c r="M25" s="163">
        <f t="shared" si="5"/>
        <v>4.6165489404641775E-2</v>
      </c>
      <c r="N25" s="14">
        <f t="shared" si="27"/>
        <v>222</v>
      </c>
      <c r="O25" s="163">
        <f t="shared" si="7"/>
        <v>1.400100908173562E-3</v>
      </c>
      <c r="P25" s="14">
        <f t="shared" si="28"/>
        <v>0</v>
      </c>
      <c r="Q25" s="163">
        <f t="shared" si="8"/>
        <v>0</v>
      </c>
      <c r="R25" s="14">
        <f t="shared" si="29"/>
        <v>709</v>
      </c>
      <c r="S25" s="163">
        <f t="shared" si="9"/>
        <v>4.4714934409687181E-3</v>
      </c>
      <c r="T25" s="14">
        <f t="shared" si="30"/>
        <v>0</v>
      </c>
      <c r="U25" s="163">
        <f t="shared" si="10"/>
        <v>0</v>
      </c>
      <c r="V25" s="22">
        <f t="shared" si="31"/>
        <v>6059</v>
      </c>
      <c r="W25" s="163">
        <f t="shared" si="19"/>
        <v>3.8212663975782039E-2</v>
      </c>
      <c r="X25" s="73">
        <f t="shared" si="20"/>
        <v>158560</v>
      </c>
      <c r="Y25" s="295">
        <f t="shared" si="21"/>
        <v>1.400100908173562E-3</v>
      </c>
      <c r="Z25" s="79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3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204"/>
    </row>
    <row r="26" spans="2:67" s="65" customFormat="1" ht="15" customHeight="1" x14ac:dyDescent="0.25">
      <c r="B26" s="912"/>
      <c r="C26" s="67" t="s">
        <v>147</v>
      </c>
      <c r="D26" s="48">
        <f t="shared" si="22"/>
        <v>2413</v>
      </c>
      <c r="E26" s="163">
        <f t="shared" si="13"/>
        <v>1.7567616759491828E-2</v>
      </c>
      <c r="F26" s="14">
        <f t="shared" si="23"/>
        <v>97119</v>
      </c>
      <c r="G26" s="163">
        <f t="shared" si="15"/>
        <v>0.70706563284918644</v>
      </c>
      <c r="H26" s="15">
        <f t="shared" si="24"/>
        <v>18560</v>
      </c>
      <c r="I26" s="163">
        <f t="shared" si="1"/>
        <v>0.13512431291179788</v>
      </c>
      <c r="J26" s="14">
        <f t="shared" si="25"/>
        <v>6601</v>
      </c>
      <c r="K26" s="163">
        <f t="shared" si="3"/>
        <v>4.8057952022132429E-2</v>
      </c>
      <c r="L26" s="14">
        <f t="shared" si="26"/>
        <v>5639</v>
      </c>
      <c r="M26" s="163">
        <f t="shared" si="5"/>
        <v>4.1054202613665318E-2</v>
      </c>
      <c r="N26" s="14">
        <f t="shared" si="27"/>
        <v>185</v>
      </c>
      <c r="O26" s="163">
        <f t="shared" si="7"/>
        <v>1.3468748862436751E-3</v>
      </c>
      <c r="P26" s="14">
        <f t="shared" si="28"/>
        <v>0</v>
      </c>
      <c r="Q26" s="163">
        <f t="shared" si="8"/>
        <v>0</v>
      </c>
      <c r="R26" s="14">
        <f t="shared" si="29"/>
        <v>574</v>
      </c>
      <c r="S26" s="163">
        <f t="shared" si="9"/>
        <v>4.1789523497506465E-3</v>
      </c>
      <c r="T26" s="14">
        <f t="shared" si="30"/>
        <v>0</v>
      </c>
      <c r="U26" s="163">
        <f t="shared" si="10"/>
        <v>0</v>
      </c>
      <c r="V26" s="22">
        <f t="shared" si="31"/>
        <v>6264</v>
      </c>
      <c r="W26" s="163">
        <f t="shared" si="19"/>
        <v>4.5604455607731791E-2</v>
      </c>
      <c r="X26" s="73">
        <f t="shared" si="20"/>
        <v>137355</v>
      </c>
      <c r="Y26" s="295">
        <f t="shared" si="21"/>
        <v>1.3468748862436751E-3</v>
      </c>
      <c r="Z26" s="79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3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204"/>
    </row>
    <row r="27" spans="2:67" s="65" customFormat="1" ht="15" customHeight="1" x14ac:dyDescent="0.25">
      <c r="B27" s="912"/>
      <c r="C27" s="67" t="s">
        <v>148</v>
      </c>
      <c r="D27" s="48">
        <f t="shared" si="22"/>
        <v>1422</v>
      </c>
      <c r="E27" s="163">
        <f t="shared" si="13"/>
        <v>1.7688987299257362E-2</v>
      </c>
      <c r="F27" s="14">
        <f t="shared" si="23"/>
        <v>56671</v>
      </c>
      <c r="G27" s="163">
        <f t="shared" si="15"/>
        <v>0.70495963378074111</v>
      </c>
      <c r="H27" s="15">
        <f t="shared" si="24"/>
        <v>11091</v>
      </c>
      <c r="I27" s="163">
        <f t="shared" si="1"/>
        <v>0.13796663722648622</v>
      </c>
      <c r="J27" s="14">
        <f t="shared" si="25"/>
        <v>3809</v>
      </c>
      <c r="K27" s="163">
        <f t="shared" si="3"/>
        <v>4.7382104516787121E-2</v>
      </c>
      <c r="L27" s="14">
        <f t="shared" si="26"/>
        <v>3051</v>
      </c>
      <c r="M27" s="163">
        <f t="shared" si="5"/>
        <v>3.7952953762330668E-2</v>
      </c>
      <c r="N27" s="14">
        <f t="shared" si="27"/>
        <v>116</v>
      </c>
      <c r="O27" s="163">
        <f t="shared" si="7"/>
        <v>1.4429834927664233E-3</v>
      </c>
      <c r="P27" s="14">
        <f t="shared" si="28"/>
        <v>0</v>
      </c>
      <c r="Q27" s="163">
        <f t="shared" si="8"/>
        <v>0</v>
      </c>
      <c r="R27" s="14">
        <f t="shared" si="29"/>
        <v>276</v>
      </c>
      <c r="S27" s="163">
        <f t="shared" si="9"/>
        <v>3.4333055517545932E-3</v>
      </c>
      <c r="T27" s="14">
        <f t="shared" si="30"/>
        <v>0</v>
      </c>
      <c r="U27" s="163">
        <f t="shared" si="10"/>
        <v>0</v>
      </c>
      <c r="V27" s="22">
        <f t="shared" si="31"/>
        <v>3953</v>
      </c>
      <c r="W27" s="163">
        <f t="shared" si="19"/>
        <v>4.9173394369876479E-2</v>
      </c>
      <c r="X27" s="73">
        <f t="shared" si="20"/>
        <v>80389</v>
      </c>
      <c r="Y27" s="295">
        <f t="shared" si="21"/>
        <v>1.4429834927664233E-3</v>
      </c>
      <c r="Z27" s="79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3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204"/>
    </row>
    <row r="28" spans="2:67" s="65" customFormat="1" ht="15" customHeight="1" x14ac:dyDescent="0.25">
      <c r="B28" s="912"/>
      <c r="C28" s="67" t="s">
        <v>149</v>
      </c>
      <c r="D28" s="48">
        <f t="shared" si="22"/>
        <v>2717</v>
      </c>
      <c r="E28" s="163">
        <f t="shared" si="13"/>
        <v>1.6188904314459188E-2</v>
      </c>
      <c r="F28" s="14">
        <f t="shared" si="23"/>
        <v>117268</v>
      </c>
      <c r="G28" s="163">
        <f t="shared" si="15"/>
        <v>0.69872669530658815</v>
      </c>
      <c r="H28" s="15">
        <f t="shared" si="24"/>
        <v>20545</v>
      </c>
      <c r="I28" s="163">
        <f t="shared" si="1"/>
        <v>0.12241481013638719</v>
      </c>
      <c r="J28" s="14">
        <f t="shared" si="25"/>
        <v>14099</v>
      </c>
      <c r="K28" s="163">
        <f t="shared" si="3"/>
        <v>8.4007126216253253E-2</v>
      </c>
      <c r="L28" s="14">
        <f t="shared" si="26"/>
        <v>7273</v>
      </c>
      <c r="M28" s="163">
        <f t="shared" si="5"/>
        <v>4.3335259874516627E-2</v>
      </c>
      <c r="N28" s="14">
        <f t="shared" si="27"/>
        <v>347</v>
      </c>
      <c r="O28" s="163">
        <f t="shared" si="7"/>
        <v>2.0675560534108716E-3</v>
      </c>
      <c r="P28" s="14">
        <f t="shared" si="28"/>
        <v>0</v>
      </c>
      <c r="Q28" s="163">
        <f t="shared" si="8"/>
        <v>0</v>
      </c>
      <c r="R28" s="14">
        <f t="shared" si="29"/>
        <v>814</v>
      </c>
      <c r="S28" s="163">
        <f t="shared" si="9"/>
        <v>4.8501170820646963E-3</v>
      </c>
      <c r="T28" s="14">
        <f t="shared" si="30"/>
        <v>0</v>
      </c>
      <c r="U28" s="163">
        <f t="shared" si="10"/>
        <v>0</v>
      </c>
      <c r="V28" s="22">
        <f t="shared" si="31"/>
        <v>4768</v>
      </c>
      <c r="W28" s="163">
        <f t="shared" si="19"/>
        <v>2.8409531016319989E-2</v>
      </c>
      <c r="X28" s="73">
        <f t="shared" si="20"/>
        <v>167831</v>
      </c>
      <c r="Y28" s="295">
        <f t="shared" si="21"/>
        <v>2.0675560534108716E-3</v>
      </c>
      <c r="Z28" s="79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3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204"/>
    </row>
    <row r="29" spans="2:67" s="65" customFormat="1" ht="15" customHeight="1" x14ac:dyDescent="0.25">
      <c r="B29" s="912"/>
      <c r="C29" s="67" t="s">
        <v>18</v>
      </c>
      <c r="D29" s="48">
        <f t="shared" si="22"/>
        <v>2714</v>
      </c>
      <c r="E29" s="163">
        <f t="shared" si="13"/>
        <v>1.3510284542322932E-2</v>
      </c>
      <c r="F29" s="14">
        <f t="shared" si="23"/>
        <v>139291</v>
      </c>
      <c r="G29" s="163">
        <f t="shared" si="15"/>
        <v>0.69339021524860123</v>
      </c>
      <c r="H29" s="15">
        <f t="shared" si="24"/>
        <v>22439</v>
      </c>
      <c r="I29" s="163">
        <f t="shared" si="1"/>
        <v>0.11170128034089326</v>
      </c>
      <c r="J29" s="14">
        <f t="shared" si="25"/>
        <v>19145</v>
      </c>
      <c r="K29" s="163">
        <f t="shared" si="3"/>
        <v>9.5303757392325925E-2</v>
      </c>
      <c r="L29" s="14">
        <f t="shared" si="26"/>
        <v>9958</v>
      </c>
      <c r="M29" s="163">
        <f t="shared" si="5"/>
        <v>4.9570896636865057E-2</v>
      </c>
      <c r="N29" s="14">
        <f t="shared" si="27"/>
        <v>688</v>
      </c>
      <c r="O29" s="163">
        <f t="shared" si="7"/>
        <v>3.4248621094761155E-3</v>
      </c>
      <c r="P29" s="14">
        <f t="shared" si="28"/>
        <v>0</v>
      </c>
      <c r="Q29" s="163">
        <f t="shared" si="8"/>
        <v>0</v>
      </c>
      <c r="R29" s="14">
        <f t="shared" si="29"/>
        <v>1128</v>
      </c>
      <c r="S29" s="163">
        <f t="shared" si="9"/>
        <v>5.615180900420143E-3</v>
      </c>
      <c r="T29" s="14">
        <f t="shared" si="30"/>
        <v>0</v>
      </c>
      <c r="U29" s="163">
        <f t="shared" si="10"/>
        <v>0</v>
      </c>
      <c r="V29" s="22">
        <f t="shared" si="31"/>
        <v>5521</v>
      </c>
      <c r="W29" s="163">
        <f t="shared" si="19"/>
        <v>2.74835228290954E-2</v>
      </c>
      <c r="X29" s="73">
        <f t="shared" si="20"/>
        <v>200884</v>
      </c>
      <c r="Y29" s="295">
        <f t="shared" si="21"/>
        <v>3.4248621094761155E-3</v>
      </c>
      <c r="Z29" s="79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3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204"/>
    </row>
    <row r="30" spans="2:67" s="65" customFormat="1" ht="15" customHeight="1" x14ac:dyDescent="0.25">
      <c r="B30" s="912"/>
      <c r="C30" s="67" t="s">
        <v>150</v>
      </c>
      <c r="D30" s="48">
        <f t="shared" si="22"/>
        <v>3032</v>
      </c>
      <c r="E30" s="163">
        <f t="shared" si="13"/>
        <v>1.4153475583854208E-2</v>
      </c>
      <c r="F30" s="14">
        <f t="shared" si="23"/>
        <v>149659</v>
      </c>
      <c r="G30" s="163">
        <f t="shared" si="15"/>
        <v>0.69861312744196469</v>
      </c>
      <c r="H30" s="15">
        <f t="shared" si="24"/>
        <v>23692</v>
      </c>
      <c r="I30" s="163">
        <f t="shared" si="1"/>
        <v>0.11059503414666026</v>
      </c>
      <c r="J30" s="14">
        <f t="shared" si="25"/>
        <v>21409</v>
      </c>
      <c r="K30" s="163">
        <f t="shared" si="3"/>
        <v>9.993791516317109E-2</v>
      </c>
      <c r="L30" s="14">
        <f t="shared" si="26"/>
        <v>9433</v>
      </c>
      <c r="M30" s="163">
        <f t="shared" si="5"/>
        <v>4.4033553820084677E-2</v>
      </c>
      <c r="N30" s="14">
        <f t="shared" si="27"/>
        <v>694</v>
      </c>
      <c r="O30" s="163">
        <f t="shared" si="7"/>
        <v>3.2396147939296903E-3</v>
      </c>
      <c r="P30" s="14">
        <f t="shared" si="28"/>
        <v>0</v>
      </c>
      <c r="Q30" s="163">
        <f t="shared" si="8"/>
        <v>0</v>
      </c>
      <c r="R30" s="14">
        <f t="shared" si="29"/>
        <v>1243</v>
      </c>
      <c r="S30" s="163">
        <f t="shared" si="9"/>
        <v>5.8023648254389116E-3</v>
      </c>
      <c r="T30" s="14">
        <f t="shared" si="30"/>
        <v>0</v>
      </c>
      <c r="U30" s="163">
        <f t="shared" si="10"/>
        <v>0</v>
      </c>
      <c r="V30" s="22">
        <f t="shared" si="31"/>
        <v>5061</v>
      </c>
      <c r="W30" s="163">
        <f t="shared" si="19"/>
        <v>2.3624914224896487E-2</v>
      </c>
      <c r="X30" s="73">
        <f t="shared" si="20"/>
        <v>214223</v>
      </c>
      <c r="Y30" s="295">
        <f t="shared" si="21"/>
        <v>3.2396147939296903E-3</v>
      </c>
      <c r="Z30" s="79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3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204"/>
    </row>
    <row r="31" spans="2:67" s="65" customFormat="1" ht="15" customHeight="1" thickBot="1" x14ac:dyDescent="0.3">
      <c r="B31" s="937"/>
      <c r="C31" s="68" t="s">
        <v>151</v>
      </c>
      <c r="D31" s="50">
        <f t="shared" si="22"/>
        <v>2605</v>
      </c>
      <c r="E31" s="164">
        <f t="shared" si="13"/>
        <v>1.5292674192658342E-2</v>
      </c>
      <c r="F31" s="17">
        <f t="shared" si="23"/>
        <v>118643</v>
      </c>
      <c r="G31" s="164">
        <f t="shared" si="15"/>
        <v>0.69649471947775954</v>
      </c>
      <c r="H31" s="15">
        <f t="shared" si="24"/>
        <v>23094</v>
      </c>
      <c r="I31" s="164">
        <f t="shared" si="1"/>
        <v>0.13557351931103714</v>
      </c>
      <c r="J31" s="17">
        <f t="shared" si="25"/>
        <v>12342</v>
      </c>
      <c r="K31" s="164">
        <f t="shared" si="3"/>
        <v>7.2453813775734843E-2</v>
      </c>
      <c r="L31" s="17">
        <f t="shared" si="26"/>
        <v>8007</v>
      </c>
      <c r="M31" s="164">
        <f t="shared" si="5"/>
        <v>4.7005160176819709E-2</v>
      </c>
      <c r="N31" s="17">
        <f t="shared" si="27"/>
        <v>368</v>
      </c>
      <c r="O31" s="164">
        <f t="shared" si="7"/>
        <v>2.1603470644523111E-3</v>
      </c>
      <c r="P31" s="17">
        <f t="shared" si="28"/>
        <v>1</v>
      </c>
      <c r="Q31" s="171">
        <f t="shared" si="8"/>
        <v>5.8705083273160621E-6</v>
      </c>
      <c r="R31" s="17">
        <f t="shared" si="29"/>
        <v>921</v>
      </c>
      <c r="S31" s="164">
        <f t="shared" si="9"/>
        <v>5.4067381694580937E-3</v>
      </c>
      <c r="T31" s="17">
        <f t="shared" si="30"/>
        <v>0</v>
      </c>
      <c r="U31" s="164">
        <f t="shared" si="10"/>
        <v>0</v>
      </c>
      <c r="V31" s="23">
        <f t="shared" si="31"/>
        <v>4362</v>
      </c>
      <c r="W31" s="164">
        <f t="shared" si="19"/>
        <v>2.5607157323752662E-2</v>
      </c>
      <c r="X31" s="74">
        <f t="shared" si="20"/>
        <v>170343</v>
      </c>
      <c r="Y31" s="295">
        <f t="shared" si="21"/>
        <v>2.1662175727796273E-3</v>
      </c>
      <c r="Z31" s="79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3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204"/>
    </row>
    <row r="32" spans="2:67" s="65" customFormat="1" ht="15" customHeight="1" thickBot="1" x14ac:dyDescent="0.3">
      <c r="B32" s="935" t="s">
        <v>30</v>
      </c>
      <c r="C32" s="936"/>
      <c r="D32" s="45">
        <f t="shared" si="22"/>
        <v>31941</v>
      </c>
      <c r="E32" s="143">
        <f t="shared" si="13"/>
        <v>1.5755749139232264E-2</v>
      </c>
      <c r="F32" s="28">
        <f t="shared" si="23"/>
        <v>1400714</v>
      </c>
      <c r="G32" s="143">
        <f t="shared" si="15"/>
        <v>0.69093949468741056</v>
      </c>
      <c r="H32" s="28">
        <f t="shared" si="24"/>
        <v>250562</v>
      </c>
      <c r="I32" s="143">
        <f t="shared" si="1"/>
        <v>0.12359638132257332</v>
      </c>
      <c r="J32" s="28">
        <f t="shared" si="25"/>
        <v>153225</v>
      </c>
      <c r="K32" s="143">
        <f t="shared" si="3"/>
        <v>7.55823130728175E-2</v>
      </c>
      <c r="L32" s="28">
        <f t="shared" si="26"/>
        <v>104936</v>
      </c>
      <c r="M32" s="143">
        <f t="shared" si="5"/>
        <v>5.1762477432593747E-2</v>
      </c>
      <c r="N32" s="28">
        <f t="shared" si="27"/>
        <v>5141</v>
      </c>
      <c r="O32" s="143">
        <f t="shared" si="7"/>
        <v>2.5359352031806477E-3</v>
      </c>
      <c r="P32" s="28">
        <f t="shared" si="28"/>
        <v>7</v>
      </c>
      <c r="Q32" s="236">
        <f t="shared" si="8"/>
        <v>3.4529364758343773E-6</v>
      </c>
      <c r="R32" s="28">
        <f t="shared" si="29"/>
        <v>10384</v>
      </c>
      <c r="S32" s="143">
        <f t="shared" si="9"/>
        <v>5.1221846235805961E-3</v>
      </c>
      <c r="T32" s="28">
        <f t="shared" si="30"/>
        <v>1</v>
      </c>
      <c r="U32" s="237">
        <f t="shared" si="10"/>
        <v>4.9327663940491104E-7</v>
      </c>
      <c r="V32" s="29">
        <f t="shared" si="31"/>
        <v>70349</v>
      </c>
      <c r="W32" s="143">
        <f t="shared" si="19"/>
        <v>3.4701518305496087E-2</v>
      </c>
      <c r="X32" s="30">
        <f t="shared" si="20"/>
        <v>2027260</v>
      </c>
      <c r="Y32" s="295">
        <f t="shared" si="21"/>
        <v>2.539881416295887E-3</v>
      </c>
      <c r="Z32" s="79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3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204"/>
    </row>
    <row r="33" spans="2:67" s="65" customFormat="1" ht="15" customHeight="1" x14ac:dyDescent="0.25">
      <c r="B33" s="911">
        <v>2016</v>
      </c>
      <c r="C33" s="66" t="s">
        <v>143</v>
      </c>
      <c r="D33" s="47">
        <f t="shared" si="22"/>
        <v>2536</v>
      </c>
      <c r="E33" s="165">
        <f t="shared" si="13"/>
        <v>1.4353958658787837E-2</v>
      </c>
      <c r="F33" s="15">
        <f t="shared" si="23"/>
        <v>111351</v>
      </c>
      <c r="G33" s="165">
        <f t="shared" si="15"/>
        <v>0.63025538273449699</v>
      </c>
      <c r="H33" s="15">
        <f t="shared" si="24"/>
        <v>18155</v>
      </c>
      <c r="I33" s="165">
        <f t="shared" si="1"/>
        <v>0.10275872218071498</v>
      </c>
      <c r="J33" s="15">
        <f t="shared" si="25"/>
        <v>9230</v>
      </c>
      <c r="K33" s="165">
        <f t="shared" si="3"/>
        <v>5.2242523036518829E-2</v>
      </c>
      <c r="L33" s="15">
        <f t="shared" si="26"/>
        <v>8647</v>
      </c>
      <c r="M33" s="165">
        <f t="shared" si="5"/>
        <v>4.8942697366931555E-2</v>
      </c>
      <c r="N33" s="15">
        <f t="shared" si="27"/>
        <v>453</v>
      </c>
      <c r="O33" s="165">
        <f t="shared" si="7"/>
        <v>2.5640154859743257E-3</v>
      </c>
      <c r="P33" s="15">
        <f t="shared" si="28"/>
        <v>0</v>
      </c>
      <c r="Q33" s="165">
        <f t="shared" si="8"/>
        <v>0</v>
      </c>
      <c r="R33" s="15">
        <f t="shared" si="29"/>
        <v>1125</v>
      </c>
      <c r="S33" s="165">
        <f t="shared" si="9"/>
        <v>6.3675881274196837E-3</v>
      </c>
      <c r="T33" s="15">
        <f t="shared" si="30"/>
        <v>0</v>
      </c>
      <c r="U33" s="165">
        <f t="shared" si="10"/>
        <v>0</v>
      </c>
      <c r="V33" s="25">
        <f t="shared" si="31"/>
        <v>25179</v>
      </c>
      <c r="W33" s="165">
        <f t="shared" si="19"/>
        <v>0.14251511240915574</v>
      </c>
      <c r="X33" s="75">
        <f t="shared" si="20"/>
        <v>176676</v>
      </c>
      <c r="Y33" s="295">
        <f t="shared" si="21"/>
        <v>2.5640154859743257E-3</v>
      </c>
      <c r="Z33" s="79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3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204"/>
    </row>
    <row r="34" spans="2:67" s="65" customFormat="1" ht="15" customHeight="1" x14ac:dyDescent="0.25">
      <c r="B34" s="912"/>
      <c r="C34" s="67" t="s">
        <v>144</v>
      </c>
      <c r="D34" s="48">
        <f t="shared" si="22"/>
        <v>2905</v>
      </c>
      <c r="E34" s="163">
        <f t="shared" si="13"/>
        <v>1.2715907797631033E-2</v>
      </c>
      <c r="F34" s="14">
        <f t="shared" si="23"/>
        <v>141503</v>
      </c>
      <c r="G34" s="163">
        <f t="shared" si="15"/>
        <v>0.61939383858457286</v>
      </c>
      <c r="H34" s="15">
        <f t="shared" si="24"/>
        <v>23293</v>
      </c>
      <c r="I34" s="163">
        <f t="shared" si="1"/>
        <v>0.10195925656806185</v>
      </c>
      <c r="J34" s="14">
        <f t="shared" si="25"/>
        <v>18809</v>
      </c>
      <c r="K34" s="163">
        <f t="shared" si="3"/>
        <v>8.2331672896950814E-2</v>
      </c>
      <c r="L34" s="14">
        <f t="shared" si="26"/>
        <v>9998</v>
      </c>
      <c r="M34" s="163">
        <f t="shared" si="5"/>
        <v>4.3763733618146325E-2</v>
      </c>
      <c r="N34" s="14">
        <f t="shared" si="27"/>
        <v>720</v>
      </c>
      <c r="O34" s="163">
        <f t="shared" si="7"/>
        <v>3.1516191443354022E-3</v>
      </c>
      <c r="P34" s="14">
        <f t="shared" si="28"/>
        <v>0</v>
      </c>
      <c r="Q34" s="163">
        <f t="shared" si="8"/>
        <v>0</v>
      </c>
      <c r="R34" s="14">
        <f t="shared" si="29"/>
        <v>1424</v>
      </c>
      <c r="S34" s="163">
        <f t="shared" si="9"/>
        <v>6.2332023076855734E-3</v>
      </c>
      <c r="T34" s="14">
        <f t="shared" si="30"/>
        <v>0</v>
      </c>
      <c r="U34" s="163">
        <f t="shared" si="10"/>
        <v>0</v>
      </c>
      <c r="V34" s="22">
        <f t="shared" si="31"/>
        <v>29802</v>
      </c>
      <c r="W34" s="163">
        <f t="shared" si="19"/>
        <v>0.13045076908261619</v>
      </c>
      <c r="X34" s="73">
        <f t="shared" si="20"/>
        <v>228454</v>
      </c>
      <c r="Y34" s="295">
        <f t="shared" si="21"/>
        <v>3.1516191443354022E-3</v>
      </c>
      <c r="Z34" s="79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3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204"/>
    </row>
    <row r="35" spans="2:67" s="65" customFormat="1" ht="15" customHeight="1" x14ac:dyDescent="0.25">
      <c r="B35" s="912"/>
      <c r="C35" s="67" t="s">
        <v>145</v>
      </c>
      <c r="D35" s="48">
        <f t="shared" si="22"/>
        <v>2654</v>
      </c>
      <c r="E35" s="163">
        <f t="shared" si="13"/>
        <v>1.4368547282482175E-2</v>
      </c>
      <c r="F35" s="14">
        <f t="shared" si="23"/>
        <v>118995</v>
      </c>
      <c r="G35" s="163">
        <f t="shared" si="15"/>
        <v>0.64422957192123831</v>
      </c>
      <c r="H35" s="15">
        <f t="shared" si="24"/>
        <v>18176</v>
      </c>
      <c r="I35" s="163">
        <f t="shared" si="1"/>
        <v>9.8403434591709124E-2</v>
      </c>
      <c r="J35" s="14">
        <f t="shared" si="25"/>
        <v>11516</v>
      </c>
      <c r="K35" s="163">
        <f t="shared" si="3"/>
        <v>6.2346718351569227E-2</v>
      </c>
      <c r="L35" s="14">
        <f t="shared" si="26"/>
        <v>7299</v>
      </c>
      <c r="M35" s="163">
        <f t="shared" si="5"/>
        <v>3.9516211987504671E-2</v>
      </c>
      <c r="N35" s="14">
        <f t="shared" si="27"/>
        <v>324</v>
      </c>
      <c r="O35" s="163">
        <f t="shared" si="7"/>
        <v>1.7541105197905896E-3</v>
      </c>
      <c r="P35" s="14">
        <f t="shared" si="28"/>
        <v>12</v>
      </c>
      <c r="Q35" s="163">
        <f t="shared" si="8"/>
        <v>6.4967056288540347E-5</v>
      </c>
      <c r="R35" s="14">
        <f t="shared" si="29"/>
        <v>1028</v>
      </c>
      <c r="S35" s="163">
        <f t="shared" si="9"/>
        <v>5.5655111553849571E-3</v>
      </c>
      <c r="T35" s="14">
        <f t="shared" si="30"/>
        <v>0</v>
      </c>
      <c r="U35" s="163">
        <f t="shared" si="10"/>
        <v>0</v>
      </c>
      <c r="V35" s="22">
        <f t="shared" si="31"/>
        <v>24705</v>
      </c>
      <c r="W35" s="163">
        <f t="shared" si="19"/>
        <v>0.13375092713403244</v>
      </c>
      <c r="X35" s="73">
        <f t="shared" si="20"/>
        <v>184709</v>
      </c>
      <c r="Y35" s="295">
        <f t="shared" si="21"/>
        <v>1.81907757607913E-3</v>
      </c>
      <c r="Z35" s="79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3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204"/>
    </row>
    <row r="36" spans="2:67" s="65" customFormat="1" ht="15" customHeight="1" x14ac:dyDescent="0.25">
      <c r="B36" s="912"/>
      <c r="C36" s="67" t="s">
        <v>15</v>
      </c>
      <c r="D36" s="48">
        <f t="shared" si="22"/>
        <v>2827</v>
      </c>
      <c r="E36" s="163">
        <f t="shared" si="13"/>
        <v>1.3166719451534177E-2</v>
      </c>
      <c r="F36" s="14">
        <f t="shared" si="23"/>
        <v>134549</v>
      </c>
      <c r="G36" s="163">
        <f t="shared" si="15"/>
        <v>0.62666039458240963</v>
      </c>
      <c r="H36" s="15">
        <f t="shared" si="24"/>
        <v>21912</v>
      </c>
      <c r="I36" s="163">
        <f t="shared" si="1"/>
        <v>0.10205488384224155</v>
      </c>
      <c r="J36" s="14">
        <f t="shared" si="25"/>
        <v>16558</v>
      </c>
      <c r="K36" s="163">
        <f t="shared" si="3"/>
        <v>7.711869143208451E-2</v>
      </c>
      <c r="L36" s="14">
        <f t="shared" si="26"/>
        <v>9069</v>
      </c>
      <c r="M36" s="163">
        <f t="shared" si="5"/>
        <v>4.2238761480708681E-2</v>
      </c>
      <c r="N36" s="14">
        <f t="shared" si="27"/>
        <v>672</v>
      </c>
      <c r="O36" s="163">
        <f t="shared" si="7"/>
        <v>3.1298321441213181E-3</v>
      </c>
      <c r="P36" s="14">
        <f t="shared" si="28"/>
        <v>0</v>
      </c>
      <c r="Q36" s="163">
        <f t="shared" si="8"/>
        <v>0</v>
      </c>
      <c r="R36" s="14">
        <f t="shared" si="29"/>
        <v>1123</v>
      </c>
      <c r="S36" s="163">
        <f t="shared" si="9"/>
        <v>5.2303593717979765E-3</v>
      </c>
      <c r="T36" s="14">
        <f t="shared" si="30"/>
        <v>0</v>
      </c>
      <c r="U36" s="163">
        <f t="shared" si="10"/>
        <v>0</v>
      </c>
      <c r="V36" s="22">
        <f t="shared" si="31"/>
        <v>27998</v>
      </c>
      <c r="W36" s="163">
        <f t="shared" si="19"/>
        <v>0.13040035769510219</v>
      </c>
      <c r="X36" s="73">
        <f t="shared" si="20"/>
        <v>214708</v>
      </c>
      <c r="Y36" s="295">
        <f t="shared" si="21"/>
        <v>3.1298321441213181E-3</v>
      </c>
      <c r="Z36" s="79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3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204"/>
    </row>
    <row r="37" spans="2:67" s="65" customFormat="1" ht="15" customHeight="1" x14ac:dyDescent="0.25">
      <c r="B37" s="912"/>
      <c r="C37" s="67" t="s">
        <v>146</v>
      </c>
      <c r="D37" s="48">
        <f t="shared" si="22"/>
        <v>3011</v>
      </c>
      <c r="E37" s="163">
        <f t="shared" si="13"/>
        <v>1.3314760767666047E-2</v>
      </c>
      <c r="F37" s="14">
        <f t="shared" si="23"/>
        <v>142282</v>
      </c>
      <c r="G37" s="163">
        <f t="shared" si="15"/>
        <v>0.62917661625541699</v>
      </c>
      <c r="H37" s="15">
        <f t="shared" si="24"/>
        <v>23130</v>
      </c>
      <c r="I37" s="163">
        <f t="shared" si="1"/>
        <v>0.10228177235340939</v>
      </c>
      <c r="J37" s="14">
        <f t="shared" si="25"/>
        <v>16005</v>
      </c>
      <c r="K37" s="163">
        <f t="shared" si="3"/>
        <v>7.0774741310692488E-2</v>
      </c>
      <c r="L37" s="14">
        <f t="shared" si="26"/>
        <v>9602</v>
      </c>
      <c r="M37" s="163">
        <f t="shared" si="5"/>
        <v>4.2460422746970906E-2</v>
      </c>
      <c r="N37" s="14">
        <f t="shared" si="27"/>
        <v>646</v>
      </c>
      <c r="O37" s="163">
        <f t="shared" si="7"/>
        <v>2.8566374812063326E-3</v>
      </c>
      <c r="P37" s="14">
        <f t="shared" si="28"/>
        <v>0</v>
      </c>
      <c r="Q37" s="163">
        <f t="shared" si="8"/>
        <v>0</v>
      </c>
      <c r="R37" s="14">
        <f t="shared" si="29"/>
        <v>1199</v>
      </c>
      <c r="S37" s="163">
        <f t="shared" si="9"/>
        <v>5.3020252940656227E-3</v>
      </c>
      <c r="T37" s="14">
        <f t="shared" si="30"/>
        <v>1</v>
      </c>
      <c r="U37" s="172">
        <f t="shared" si="10"/>
        <v>4.4220394445918462E-6</v>
      </c>
      <c r="V37" s="22">
        <f t="shared" si="31"/>
        <v>30264</v>
      </c>
      <c r="W37" s="163">
        <f t="shared" si="19"/>
        <v>0.13382860175112762</v>
      </c>
      <c r="X37" s="73">
        <f t="shared" si="20"/>
        <v>226140</v>
      </c>
      <c r="Y37" s="295">
        <f t="shared" si="21"/>
        <v>2.8610595206509243E-3</v>
      </c>
      <c r="Z37" s="79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3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204"/>
    </row>
    <row r="38" spans="2:67" s="65" customFormat="1" ht="15" customHeight="1" x14ac:dyDescent="0.25">
      <c r="B38" s="912"/>
      <c r="C38" s="67" t="s">
        <v>152</v>
      </c>
      <c r="D38" s="48">
        <f t="shared" si="22"/>
        <v>2722</v>
      </c>
      <c r="E38" s="163">
        <f t="shared" si="13"/>
        <v>1.4650871140152106E-2</v>
      </c>
      <c r="F38" s="14">
        <f t="shared" si="23"/>
        <v>119354</v>
      </c>
      <c r="G38" s="163">
        <f t="shared" si="15"/>
        <v>0.64241001986102664</v>
      </c>
      <c r="H38" s="15">
        <f t="shared" si="24"/>
        <v>18669</v>
      </c>
      <c r="I38" s="163">
        <f t="shared" si="1"/>
        <v>0.10048387704463618</v>
      </c>
      <c r="J38" s="14">
        <f t="shared" si="25"/>
        <v>9266</v>
      </c>
      <c r="K38" s="163">
        <f t="shared" si="3"/>
        <v>4.9873244667395081E-2</v>
      </c>
      <c r="L38" s="14">
        <f t="shared" si="26"/>
        <v>7188</v>
      </c>
      <c r="M38" s="163">
        <f t="shared" si="5"/>
        <v>3.8688634002723488E-2</v>
      </c>
      <c r="N38" s="14">
        <f t="shared" si="27"/>
        <v>321</v>
      </c>
      <c r="O38" s="163">
        <f t="shared" si="7"/>
        <v>1.7277478456975848E-3</v>
      </c>
      <c r="P38" s="14">
        <f t="shared" si="28"/>
        <v>0</v>
      </c>
      <c r="Q38" s="163">
        <f t="shared" si="8"/>
        <v>0</v>
      </c>
      <c r="R38" s="14">
        <f t="shared" si="29"/>
        <v>824</v>
      </c>
      <c r="S38" s="163">
        <f t="shared" si="9"/>
        <v>4.4350910431614019E-3</v>
      </c>
      <c r="T38" s="14">
        <f t="shared" si="30"/>
        <v>0</v>
      </c>
      <c r="U38" s="163">
        <f t="shared" si="10"/>
        <v>0</v>
      </c>
      <c r="V38" s="22">
        <f t="shared" si="31"/>
        <v>27447</v>
      </c>
      <c r="W38" s="163">
        <f t="shared" si="19"/>
        <v>0.14773051439520751</v>
      </c>
      <c r="X38" s="73">
        <f t="shared" si="20"/>
        <v>185791</v>
      </c>
      <c r="Y38" s="295">
        <f t="shared" si="21"/>
        <v>1.7277478456975848E-3</v>
      </c>
      <c r="Z38" s="79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3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204"/>
    </row>
    <row r="39" spans="2:67" s="65" customFormat="1" ht="15" customHeight="1" x14ac:dyDescent="0.25">
      <c r="B39" s="912"/>
      <c r="C39" s="67" t="s">
        <v>147</v>
      </c>
      <c r="D39" s="48">
        <f t="shared" si="22"/>
        <v>2113</v>
      </c>
      <c r="E39" s="163">
        <f t="shared" si="13"/>
        <v>1.3538016004715561E-2</v>
      </c>
      <c r="F39" s="14">
        <f t="shared" si="23"/>
        <v>96709</v>
      </c>
      <c r="G39" s="163">
        <f t="shared" si="15"/>
        <v>0.61961570743021166</v>
      </c>
      <c r="H39" s="15">
        <f t="shared" si="24"/>
        <v>18602</v>
      </c>
      <c r="I39" s="163">
        <f t="shared" si="1"/>
        <v>0.11918323413143345</v>
      </c>
      <c r="J39" s="14">
        <f t="shared" ref="J39:J70" si="32">J137+AE137+BL137</f>
        <v>6221</v>
      </c>
      <c r="K39" s="163">
        <f t="shared" si="3"/>
        <v>3.9858020617764084E-2</v>
      </c>
      <c r="L39" s="14">
        <f t="shared" ref="L39:L70" si="33">L137+AG137+AY137+BE137</f>
        <v>5530</v>
      </c>
      <c r="M39" s="163">
        <f t="shared" si="5"/>
        <v>3.5430775440642236E-2</v>
      </c>
      <c r="N39" s="14">
        <f t="shared" ref="N39:N70" si="34">N137+AI137+BG137</f>
        <v>60</v>
      </c>
      <c r="O39" s="163">
        <f t="shared" si="7"/>
        <v>3.844207100250514E-4</v>
      </c>
      <c r="P39" s="14">
        <f t="shared" si="28"/>
        <v>0</v>
      </c>
      <c r="Q39" s="163">
        <f t="shared" si="8"/>
        <v>0</v>
      </c>
      <c r="R39" s="14">
        <f t="shared" si="29"/>
        <v>705</v>
      </c>
      <c r="S39" s="163">
        <f t="shared" si="9"/>
        <v>4.5169433427943544E-3</v>
      </c>
      <c r="T39" s="14">
        <f t="shared" si="30"/>
        <v>0</v>
      </c>
      <c r="U39" s="163">
        <f t="shared" si="10"/>
        <v>0</v>
      </c>
      <c r="V39" s="22">
        <f t="shared" ref="V39:V70" si="35">V137+AQ137+BN137</f>
        <v>26139</v>
      </c>
      <c r="W39" s="163">
        <f t="shared" si="19"/>
        <v>0.16747288232241364</v>
      </c>
      <c r="X39" s="73">
        <f t="shared" si="20"/>
        <v>156079</v>
      </c>
      <c r="Y39" s="295">
        <f t="shared" si="21"/>
        <v>3.844207100250514E-4</v>
      </c>
      <c r="Z39" s="79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3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204"/>
    </row>
    <row r="40" spans="2:67" s="65" customFormat="1" ht="15" customHeight="1" x14ac:dyDescent="0.25">
      <c r="B40" s="912"/>
      <c r="C40" s="67" t="s">
        <v>148</v>
      </c>
      <c r="D40" s="48">
        <f t="shared" si="22"/>
        <v>1205</v>
      </c>
      <c r="E40" s="163">
        <f t="shared" si="13"/>
        <v>1.1455025952050496E-2</v>
      </c>
      <c r="F40" s="14">
        <f t="shared" si="23"/>
        <v>62024</v>
      </c>
      <c r="G40" s="163">
        <f t="shared" si="15"/>
        <v>0.58961537730288804</v>
      </c>
      <c r="H40" s="15">
        <f t="shared" si="24"/>
        <v>10947</v>
      </c>
      <c r="I40" s="163">
        <f t="shared" si="1"/>
        <v>0.10406487061999734</v>
      </c>
      <c r="J40" s="14">
        <f t="shared" si="32"/>
        <v>4437</v>
      </c>
      <c r="K40" s="163">
        <f t="shared" si="3"/>
        <v>4.2179211742114572E-2</v>
      </c>
      <c r="L40" s="14">
        <f t="shared" si="33"/>
        <v>3644</v>
      </c>
      <c r="M40" s="163">
        <f t="shared" si="5"/>
        <v>3.4640758978648975E-2</v>
      </c>
      <c r="N40" s="14">
        <f t="shared" si="34"/>
        <v>130</v>
      </c>
      <c r="O40" s="163">
        <f t="shared" si="7"/>
        <v>1.2358119284369832E-3</v>
      </c>
      <c r="P40" s="14">
        <f t="shared" si="28"/>
        <v>0</v>
      </c>
      <c r="Q40" s="163">
        <f t="shared" si="8"/>
        <v>0</v>
      </c>
      <c r="R40" s="14">
        <f t="shared" si="29"/>
        <v>304</v>
      </c>
      <c r="S40" s="163">
        <f t="shared" si="9"/>
        <v>2.8898986634218683E-3</v>
      </c>
      <c r="T40" s="14">
        <f t="shared" si="30"/>
        <v>0</v>
      </c>
      <c r="U40" s="163">
        <f t="shared" si="10"/>
        <v>0</v>
      </c>
      <c r="V40" s="22">
        <f t="shared" si="35"/>
        <v>22503</v>
      </c>
      <c r="W40" s="163">
        <f t="shared" si="19"/>
        <v>0.21391904481244178</v>
      </c>
      <c r="X40" s="73">
        <f t="shared" si="20"/>
        <v>105194</v>
      </c>
      <c r="Y40" s="295">
        <f t="shared" si="21"/>
        <v>1.2358119284369832E-3</v>
      </c>
      <c r="Z40" s="79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3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204"/>
    </row>
    <row r="41" spans="2:67" s="65" customFormat="1" ht="15" customHeight="1" x14ac:dyDescent="0.25">
      <c r="B41" s="912"/>
      <c r="C41" s="67" t="s">
        <v>149</v>
      </c>
      <c r="D41" s="48">
        <f t="shared" si="22"/>
        <v>2566</v>
      </c>
      <c r="E41" s="163">
        <f t="shared" si="13"/>
        <v>1.2500669852729832E-2</v>
      </c>
      <c r="F41" s="14">
        <f t="shared" si="23"/>
        <v>129204</v>
      </c>
      <c r="G41" s="163">
        <f t="shared" si="15"/>
        <v>0.62943746985662719</v>
      </c>
      <c r="H41" s="15">
        <f t="shared" si="24"/>
        <v>21217</v>
      </c>
      <c r="I41" s="163">
        <f t="shared" si="1"/>
        <v>0.10336192995532691</v>
      </c>
      <c r="J41" s="14">
        <f t="shared" si="32"/>
        <v>15256</v>
      </c>
      <c r="K41" s="163">
        <f t="shared" si="3"/>
        <v>7.4321987246004029E-2</v>
      </c>
      <c r="L41" s="14">
        <f t="shared" si="33"/>
        <v>7792</v>
      </c>
      <c r="M41" s="163">
        <f t="shared" si="5"/>
        <v>3.7959945242584121E-2</v>
      </c>
      <c r="N41" s="14">
        <f t="shared" si="34"/>
        <v>606</v>
      </c>
      <c r="O41" s="163">
        <f t="shared" si="7"/>
        <v>2.9522236674802333E-3</v>
      </c>
      <c r="P41" s="14">
        <f t="shared" si="28"/>
        <v>0</v>
      </c>
      <c r="Q41" s="163">
        <f t="shared" si="8"/>
        <v>0</v>
      </c>
      <c r="R41" s="14">
        <f t="shared" si="29"/>
        <v>682</v>
      </c>
      <c r="S41" s="163">
        <f t="shared" si="9"/>
        <v>3.3224695399695033E-3</v>
      </c>
      <c r="T41" s="14">
        <f t="shared" si="30"/>
        <v>0</v>
      </c>
      <c r="U41" s="163">
        <f t="shared" si="10"/>
        <v>0</v>
      </c>
      <c r="V41" s="22">
        <f t="shared" si="35"/>
        <v>27946</v>
      </c>
      <c r="W41" s="163">
        <f t="shared" si="19"/>
        <v>0.13614330463927821</v>
      </c>
      <c r="X41" s="73">
        <f t="shared" si="20"/>
        <v>205269</v>
      </c>
      <c r="Y41" s="295">
        <f t="shared" si="21"/>
        <v>2.9522236674802333E-3</v>
      </c>
      <c r="Z41" s="79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3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204"/>
    </row>
    <row r="42" spans="2:67" s="65" customFormat="1" ht="15" customHeight="1" x14ac:dyDescent="0.25">
      <c r="B42" s="912"/>
      <c r="C42" s="67" t="s">
        <v>18</v>
      </c>
      <c r="D42" s="48">
        <f t="shared" si="22"/>
        <v>2859</v>
      </c>
      <c r="E42" s="163">
        <f t="shared" si="13"/>
        <v>1.214126160405643E-2</v>
      </c>
      <c r="F42" s="14">
        <f t="shared" si="23"/>
        <v>147898</v>
      </c>
      <c r="G42" s="163">
        <f t="shared" si="15"/>
        <v>0.62807565887259109</v>
      </c>
      <c r="H42" s="15">
        <f t="shared" si="24"/>
        <v>24125</v>
      </c>
      <c r="I42" s="163">
        <f t="shared" si="1"/>
        <v>0.10245118439939188</v>
      </c>
      <c r="J42" s="14">
        <f t="shared" si="32"/>
        <v>19295</v>
      </c>
      <c r="K42" s="163">
        <f t="shared" si="3"/>
        <v>8.1939714113420367E-2</v>
      </c>
      <c r="L42" s="14">
        <f t="shared" si="33"/>
        <v>9270</v>
      </c>
      <c r="M42" s="163">
        <f t="shared" si="5"/>
        <v>3.9366734896678246E-2</v>
      </c>
      <c r="N42" s="14">
        <f t="shared" si="34"/>
        <v>721</v>
      </c>
      <c r="O42" s="163">
        <f t="shared" si="7"/>
        <v>3.0618571586305304E-3</v>
      </c>
      <c r="P42" s="14">
        <f t="shared" si="28"/>
        <v>0</v>
      </c>
      <c r="Q42" s="163">
        <f t="shared" si="8"/>
        <v>0</v>
      </c>
      <c r="R42" s="14">
        <f t="shared" si="29"/>
        <v>809</v>
      </c>
      <c r="S42" s="163">
        <f t="shared" si="9"/>
        <v>3.4355651058697628E-3</v>
      </c>
      <c r="T42" s="14">
        <f t="shared" si="30"/>
        <v>0</v>
      </c>
      <c r="U42" s="163">
        <f t="shared" si="10"/>
        <v>0</v>
      </c>
      <c r="V42" s="22">
        <f t="shared" si="35"/>
        <v>30501</v>
      </c>
      <c r="W42" s="163">
        <f t="shared" si="19"/>
        <v>0.12952802384936171</v>
      </c>
      <c r="X42" s="73">
        <f t="shared" si="20"/>
        <v>235478</v>
      </c>
      <c r="Y42" s="295">
        <f t="shared" si="21"/>
        <v>3.0618571586305304E-3</v>
      </c>
      <c r="Z42" s="79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3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204"/>
    </row>
    <row r="43" spans="2:67" s="65" customFormat="1" ht="15" customHeight="1" x14ac:dyDescent="0.25">
      <c r="B43" s="912"/>
      <c r="C43" s="67" t="s">
        <v>150</v>
      </c>
      <c r="D43" s="48">
        <f t="shared" si="22"/>
        <v>3134</v>
      </c>
      <c r="E43" s="163">
        <f t="shared" si="13"/>
        <v>1.2635007922077399E-2</v>
      </c>
      <c r="F43" s="14">
        <f t="shared" si="23"/>
        <v>156395</v>
      </c>
      <c r="G43" s="163">
        <f t="shared" si="15"/>
        <v>0.63052076068069396</v>
      </c>
      <c r="H43" s="15">
        <f t="shared" si="24"/>
        <v>25115</v>
      </c>
      <c r="I43" s="163">
        <f t="shared" si="1"/>
        <v>0.10125342181332925</v>
      </c>
      <c r="J43" s="14">
        <f t="shared" si="32"/>
        <v>20553</v>
      </c>
      <c r="K43" s="163">
        <f t="shared" si="3"/>
        <v>8.2861301155857298E-2</v>
      </c>
      <c r="L43" s="14">
        <f t="shared" si="33"/>
        <v>9752</v>
      </c>
      <c r="M43" s="163">
        <f t="shared" si="5"/>
        <v>3.9316080809221055E-2</v>
      </c>
      <c r="N43" s="14">
        <f t="shared" si="34"/>
        <v>811</v>
      </c>
      <c r="O43" s="163">
        <f t="shared" si="7"/>
        <v>3.2696207481827601E-3</v>
      </c>
      <c r="P43" s="14">
        <f t="shared" si="28"/>
        <v>0</v>
      </c>
      <c r="Q43" s="163">
        <f t="shared" si="8"/>
        <v>0</v>
      </c>
      <c r="R43" s="14">
        <f t="shared" si="29"/>
        <v>810</v>
      </c>
      <c r="S43" s="163">
        <f t="shared" si="9"/>
        <v>3.2655891566313634E-3</v>
      </c>
      <c r="T43" s="14">
        <f t="shared" si="30"/>
        <v>0</v>
      </c>
      <c r="U43" s="163">
        <f t="shared" si="10"/>
        <v>0</v>
      </c>
      <c r="V43" s="22">
        <f t="shared" si="35"/>
        <v>31471</v>
      </c>
      <c r="W43" s="163">
        <f t="shared" si="19"/>
        <v>0.12687821771400695</v>
      </c>
      <c r="X43" s="73">
        <f t="shared" si="20"/>
        <v>248041</v>
      </c>
      <c r="Y43" s="295">
        <f t="shared" si="21"/>
        <v>3.2696207481827601E-3</v>
      </c>
      <c r="Z43" s="79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3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204"/>
    </row>
    <row r="44" spans="2:67" s="65" customFormat="1" ht="15" customHeight="1" thickBot="1" x14ac:dyDescent="0.3">
      <c r="B44" s="937"/>
      <c r="C44" s="68" t="s">
        <v>151</v>
      </c>
      <c r="D44" s="50">
        <f t="shared" si="22"/>
        <v>2663</v>
      </c>
      <c r="E44" s="164">
        <f t="shared" si="13"/>
        <v>1.2739066790405755E-2</v>
      </c>
      <c r="F44" s="17">
        <f t="shared" si="23"/>
        <v>141043</v>
      </c>
      <c r="G44" s="164">
        <f t="shared" si="15"/>
        <v>0.67471130203499774</v>
      </c>
      <c r="H44" s="15">
        <f t="shared" si="24"/>
        <v>18090</v>
      </c>
      <c r="I44" s="164">
        <f t="shared" si="1"/>
        <v>8.6537633585595242E-2</v>
      </c>
      <c r="J44" s="17">
        <f t="shared" si="32"/>
        <v>11530</v>
      </c>
      <c r="K44" s="164">
        <f t="shared" si="3"/>
        <v>5.5156380057596079E-2</v>
      </c>
      <c r="L44" s="17">
        <f t="shared" si="33"/>
        <v>7559</v>
      </c>
      <c r="M44" s="164">
        <f t="shared" si="5"/>
        <v>3.6160197472278298E-2</v>
      </c>
      <c r="N44" s="17">
        <f t="shared" si="34"/>
        <v>424</v>
      </c>
      <c r="O44" s="164">
        <f t="shared" si="7"/>
        <v>2.0283005329072628E-3</v>
      </c>
      <c r="P44" s="17">
        <f t="shared" si="28"/>
        <v>0</v>
      </c>
      <c r="Q44" s="164">
        <f t="shared" si="8"/>
        <v>0</v>
      </c>
      <c r="R44" s="17">
        <f t="shared" si="29"/>
        <v>549</v>
      </c>
      <c r="S44" s="164">
        <f t="shared" si="9"/>
        <v>2.6262664919011491E-3</v>
      </c>
      <c r="T44" s="17">
        <f t="shared" si="30"/>
        <v>0</v>
      </c>
      <c r="U44" s="164">
        <f t="shared" si="10"/>
        <v>0</v>
      </c>
      <c r="V44" s="23">
        <f t="shared" si="35"/>
        <v>27184</v>
      </c>
      <c r="W44" s="164">
        <f t="shared" si="19"/>
        <v>0.13004085303431845</v>
      </c>
      <c r="X44" s="74">
        <f t="shared" si="20"/>
        <v>209042</v>
      </c>
      <c r="Y44" s="295">
        <f t="shared" si="21"/>
        <v>2.0283005329072628E-3</v>
      </c>
      <c r="Z44" s="79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3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204"/>
    </row>
    <row r="45" spans="2:67" s="65" customFormat="1" ht="15" customHeight="1" thickBot="1" x14ac:dyDescent="0.3">
      <c r="B45" s="935" t="s">
        <v>30</v>
      </c>
      <c r="C45" s="936"/>
      <c r="D45" s="45">
        <f t="shared" si="22"/>
        <v>31195</v>
      </c>
      <c r="E45" s="143">
        <f t="shared" si="13"/>
        <v>1.3131524456543473E-2</v>
      </c>
      <c r="F45" s="28">
        <f t="shared" si="23"/>
        <v>1501307</v>
      </c>
      <c r="G45" s="143">
        <f t="shared" si="15"/>
        <v>0.63197466219842635</v>
      </c>
      <c r="H45" s="28">
        <f t="shared" si="24"/>
        <v>241431</v>
      </c>
      <c r="I45" s="143">
        <f t="shared" si="1"/>
        <v>0.10163029591497827</v>
      </c>
      <c r="J45" s="28">
        <f t="shared" si="32"/>
        <v>158676</v>
      </c>
      <c r="K45" s="143">
        <f t="shared" si="3"/>
        <v>6.6794607298172534E-2</v>
      </c>
      <c r="L45" s="28">
        <f t="shared" si="33"/>
        <v>95350</v>
      </c>
      <c r="M45" s="143">
        <f t="shared" si="5"/>
        <v>4.0137549508941182E-2</v>
      </c>
      <c r="N45" s="28">
        <f t="shared" si="34"/>
        <v>5888</v>
      </c>
      <c r="O45" s="143">
        <f t="shared" si="7"/>
        <v>2.4785515627545429E-3</v>
      </c>
      <c r="P45" s="28">
        <f t="shared" si="28"/>
        <v>12</v>
      </c>
      <c r="Q45" s="235">
        <f t="shared" si="8"/>
        <v>5.0513958480051828E-6</v>
      </c>
      <c r="R45" s="28">
        <f t="shared" si="29"/>
        <v>10582</v>
      </c>
      <c r="S45" s="143">
        <f t="shared" si="9"/>
        <v>4.4544892386325701E-3</v>
      </c>
      <c r="T45" s="28">
        <f t="shared" si="30"/>
        <v>1</v>
      </c>
      <c r="U45" s="237">
        <f t="shared" si="10"/>
        <v>4.2094965400043192E-7</v>
      </c>
      <c r="V45" s="29">
        <f t="shared" si="35"/>
        <v>331139</v>
      </c>
      <c r="W45" s="143">
        <f t="shared" si="19"/>
        <v>0.13939284747604902</v>
      </c>
      <c r="X45" s="30">
        <f t="shared" si="20"/>
        <v>2375581</v>
      </c>
      <c r="Y45" s="295">
        <f t="shared" si="21"/>
        <v>2.4840239082565487E-3</v>
      </c>
      <c r="Z45" s="79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3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204"/>
    </row>
    <row r="46" spans="2:67" s="65" customFormat="1" ht="15" customHeight="1" x14ac:dyDescent="0.25">
      <c r="B46" s="911">
        <v>2017</v>
      </c>
      <c r="C46" s="66" t="s">
        <v>143</v>
      </c>
      <c r="D46" s="47">
        <f t="shared" si="22"/>
        <v>2966</v>
      </c>
      <c r="E46" s="165">
        <f t="shared" si="13"/>
        <v>1.4555269292111397E-2</v>
      </c>
      <c r="F46" s="15">
        <f t="shared" si="23"/>
        <v>135968</v>
      </c>
      <c r="G46" s="165">
        <f t="shared" si="15"/>
        <v>0.66724573671942089</v>
      </c>
      <c r="H46" s="15">
        <f t="shared" si="24"/>
        <v>19498</v>
      </c>
      <c r="I46" s="165">
        <f t="shared" si="1"/>
        <v>9.5683965157649362E-2</v>
      </c>
      <c r="J46" s="15">
        <f t="shared" si="32"/>
        <v>10578</v>
      </c>
      <c r="K46" s="165">
        <f t="shared" si="3"/>
        <v>5.1910195068089804E-2</v>
      </c>
      <c r="L46" s="15">
        <f t="shared" si="33"/>
        <v>8602</v>
      </c>
      <c r="M46" s="165">
        <f t="shared" si="5"/>
        <v>4.2213225371120107E-2</v>
      </c>
      <c r="N46" s="15">
        <f t="shared" si="34"/>
        <v>564</v>
      </c>
      <c r="O46" s="165">
        <f t="shared" si="7"/>
        <v>2.7677585572322416E-3</v>
      </c>
      <c r="P46" s="15">
        <f t="shared" si="28"/>
        <v>0</v>
      </c>
      <c r="Q46" s="165">
        <f t="shared" si="8"/>
        <v>0</v>
      </c>
      <c r="R46" s="15">
        <f t="shared" si="29"/>
        <v>575</v>
      </c>
      <c r="S46" s="165">
        <f t="shared" si="9"/>
        <v>2.8217396638449271E-3</v>
      </c>
      <c r="T46" s="15">
        <f t="shared" si="30"/>
        <v>0</v>
      </c>
      <c r="U46" s="165">
        <f t="shared" si="10"/>
        <v>0</v>
      </c>
      <c r="V46" s="25">
        <f t="shared" si="35"/>
        <v>25024</v>
      </c>
      <c r="W46" s="165">
        <f t="shared" si="19"/>
        <v>0.12280211017053122</v>
      </c>
      <c r="X46" s="75">
        <f t="shared" si="20"/>
        <v>203775</v>
      </c>
      <c r="Y46" s="295">
        <f t="shared" si="21"/>
        <v>2.7677585572322416E-3</v>
      </c>
      <c r="Z46" s="79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3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204"/>
    </row>
    <row r="47" spans="2:67" s="65" customFormat="1" ht="15" customHeight="1" x14ac:dyDescent="0.25">
      <c r="B47" s="912"/>
      <c r="C47" s="67" t="s">
        <v>144</v>
      </c>
      <c r="D47" s="48">
        <f t="shared" si="22"/>
        <v>3067</v>
      </c>
      <c r="E47" s="163">
        <f t="shared" si="13"/>
        <v>1.2881953924018733E-2</v>
      </c>
      <c r="F47" s="14">
        <f t="shared" si="23"/>
        <v>156520</v>
      </c>
      <c r="G47" s="163">
        <f t="shared" si="15"/>
        <v>0.65741226872755532</v>
      </c>
      <c r="H47" s="15">
        <f t="shared" si="24"/>
        <v>22448</v>
      </c>
      <c r="I47" s="163">
        <f t="shared" si="1"/>
        <v>9.4285654283134179E-2</v>
      </c>
      <c r="J47" s="14">
        <f t="shared" si="32"/>
        <v>18306</v>
      </c>
      <c r="K47" s="163">
        <f t="shared" si="3"/>
        <v>7.6888506205766843E-2</v>
      </c>
      <c r="L47" s="14">
        <f t="shared" si="33"/>
        <v>9055</v>
      </c>
      <c r="M47" s="163">
        <f t="shared" si="5"/>
        <v>3.8032635403322343E-2</v>
      </c>
      <c r="N47" s="14">
        <f t="shared" si="34"/>
        <v>692</v>
      </c>
      <c r="O47" s="163">
        <f t="shared" si="7"/>
        <v>2.9065249805741646E-3</v>
      </c>
      <c r="P47" s="14">
        <f t="shared" si="28"/>
        <v>0</v>
      </c>
      <c r="Q47" s="163">
        <f t="shared" si="8"/>
        <v>0</v>
      </c>
      <c r="R47" s="14">
        <f t="shared" si="29"/>
        <v>760</v>
      </c>
      <c r="S47" s="163">
        <f t="shared" si="9"/>
        <v>3.1921372619022619E-3</v>
      </c>
      <c r="T47" s="14">
        <f t="shared" si="30"/>
        <v>0</v>
      </c>
      <c r="U47" s="163">
        <f t="shared" si="10"/>
        <v>0</v>
      </c>
      <c r="V47" s="22">
        <f t="shared" si="35"/>
        <v>27237</v>
      </c>
      <c r="W47" s="163">
        <f t="shared" si="19"/>
        <v>0.11440031921372619</v>
      </c>
      <c r="X47" s="73">
        <f t="shared" si="20"/>
        <v>238085</v>
      </c>
      <c r="Y47" s="295">
        <f t="shared" si="21"/>
        <v>2.9065249805741646E-3</v>
      </c>
      <c r="Z47" s="79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3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204"/>
    </row>
    <row r="48" spans="2:67" s="65" customFormat="1" ht="15" customHeight="1" x14ac:dyDescent="0.25">
      <c r="B48" s="912"/>
      <c r="C48" s="67" t="s">
        <v>145</v>
      </c>
      <c r="D48" s="48">
        <f t="shared" si="22"/>
        <v>3295</v>
      </c>
      <c r="E48" s="163">
        <f t="shared" si="13"/>
        <v>1.2841347971300853E-2</v>
      </c>
      <c r="F48" s="14">
        <f t="shared" si="23"/>
        <v>172706</v>
      </c>
      <c r="G48" s="163">
        <f t="shared" si="15"/>
        <v>0.67307370037374359</v>
      </c>
      <c r="H48" s="15">
        <f t="shared" si="24"/>
        <v>23947</v>
      </c>
      <c r="I48" s="163">
        <f t="shared" si="1"/>
        <v>9.3326785999618078E-2</v>
      </c>
      <c r="J48" s="14">
        <f t="shared" si="32"/>
        <v>18090</v>
      </c>
      <c r="K48" s="163">
        <f t="shared" si="3"/>
        <v>7.0500754112543987E-2</v>
      </c>
      <c r="L48" s="14">
        <f t="shared" si="33"/>
        <v>9541</v>
      </c>
      <c r="M48" s="163">
        <f t="shared" si="5"/>
        <v>3.7183399391253855E-2</v>
      </c>
      <c r="N48" s="14">
        <f t="shared" si="34"/>
        <v>553</v>
      </c>
      <c r="O48" s="163">
        <f t="shared" si="7"/>
        <v>2.1551640146067899E-3</v>
      </c>
      <c r="P48" s="14">
        <f t="shared" si="28"/>
        <v>0</v>
      </c>
      <c r="Q48" s="163">
        <f t="shared" si="8"/>
        <v>0</v>
      </c>
      <c r="R48" s="14">
        <f t="shared" si="29"/>
        <v>662</v>
      </c>
      <c r="S48" s="163">
        <f t="shared" si="9"/>
        <v>2.5799612616088513E-3</v>
      </c>
      <c r="T48" s="14">
        <f t="shared" si="30"/>
        <v>0</v>
      </c>
      <c r="U48" s="163">
        <f t="shared" si="10"/>
        <v>0</v>
      </c>
      <c r="V48" s="22">
        <f t="shared" si="35"/>
        <v>27799</v>
      </c>
      <c r="W48" s="163">
        <f t="shared" si="19"/>
        <v>0.10833888687532396</v>
      </c>
      <c r="X48" s="73">
        <f t="shared" si="20"/>
        <v>256593</v>
      </c>
      <c r="Y48" s="295">
        <f t="shared" si="21"/>
        <v>2.1551640146067899E-3</v>
      </c>
      <c r="Z48" s="79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3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204"/>
    </row>
    <row r="49" spans="2:67" s="65" customFormat="1" ht="15" customHeight="1" x14ac:dyDescent="0.25">
      <c r="B49" s="912"/>
      <c r="C49" s="67" t="s">
        <v>15</v>
      </c>
      <c r="D49" s="48">
        <f t="shared" si="22"/>
        <v>2456</v>
      </c>
      <c r="E49" s="163">
        <f t="shared" si="13"/>
        <v>1.3333405718814978E-2</v>
      </c>
      <c r="F49" s="14">
        <f t="shared" si="23"/>
        <v>125662</v>
      </c>
      <c r="G49" s="163">
        <f t="shared" si="15"/>
        <v>0.68220782957562198</v>
      </c>
      <c r="H49" s="15">
        <f t="shared" si="24"/>
        <v>16701</v>
      </c>
      <c r="I49" s="163">
        <f t="shared" si="1"/>
        <v>9.0668244670166501E-2</v>
      </c>
      <c r="J49" s="14">
        <f t="shared" si="32"/>
        <v>11119</v>
      </c>
      <c r="K49" s="163">
        <f t="shared" si="3"/>
        <v>6.0364062779928229E-2</v>
      </c>
      <c r="L49" s="14">
        <f t="shared" si="33"/>
        <v>6653</v>
      </c>
      <c r="M49" s="163">
        <f t="shared" si="5"/>
        <v>3.6118545703288291E-2</v>
      </c>
      <c r="N49" s="14">
        <f t="shared" si="34"/>
        <v>337</v>
      </c>
      <c r="O49" s="163">
        <f t="shared" si="7"/>
        <v>1.8295430485507523E-3</v>
      </c>
      <c r="P49" s="14">
        <f t="shared" si="28"/>
        <v>0</v>
      </c>
      <c r="Q49" s="163">
        <f t="shared" si="8"/>
        <v>0</v>
      </c>
      <c r="R49" s="14">
        <f t="shared" si="29"/>
        <v>438</v>
      </c>
      <c r="S49" s="163">
        <f t="shared" si="9"/>
        <v>2.3778630720036483E-3</v>
      </c>
      <c r="T49" s="14">
        <f t="shared" si="30"/>
        <v>0</v>
      </c>
      <c r="U49" s="163">
        <f t="shared" si="10"/>
        <v>0</v>
      </c>
      <c r="V49" s="22">
        <f t="shared" si="35"/>
        <v>20833</v>
      </c>
      <c r="W49" s="163">
        <f t="shared" si="19"/>
        <v>0.11310050543162557</v>
      </c>
      <c r="X49" s="73">
        <f t="shared" si="20"/>
        <v>184199</v>
      </c>
      <c r="Y49" s="295">
        <f t="shared" si="21"/>
        <v>1.8295430485507523E-3</v>
      </c>
      <c r="Z49" s="79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3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204"/>
    </row>
    <row r="50" spans="2:67" s="65" customFormat="1" ht="15" customHeight="1" x14ac:dyDescent="0.25">
      <c r="B50" s="912"/>
      <c r="C50" s="67" t="s">
        <v>146</v>
      </c>
      <c r="D50" s="48">
        <f t="shared" si="22"/>
        <v>3144</v>
      </c>
      <c r="E50" s="163">
        <f t="shared" si="13"/>
        <v>1.2579169950827609E-2</v>
      </c>
      <c r="F50" s="14">
        <f t="shared" si="23"/>
        <v>167869</v>
      </c>
      <c r="G50" s="163">
        <f t="shared" si="15"/>
        <v>0.67164525460416025</v>
      </c>
      <c r="H50" s="15">
        <f t="shared" si="24"/>
        <v>23591</v>
      </c>
      <c r="I50" s="163">
        <f t="shared" si="1"/>
        <v>9.4387785722001946E-2</v>
      </c>
      <c r="J50" s="14">
        <f t="shared" si="32"/>
        <v>16466</v>
      </c>
      <c r="K50" s="163">
        <f t="shared" si="3"/>
        <v>6.5880601911681741E-2</v>
      </c>
      <c r="L50" s="14">
        <f t="shared" si="33"/>
        <v>9429</v>
      </c>
      <c r="M50" s="163">
        <f t="shared" si="5"/>
        <v>3.7725506827720585E-2</v>
      </c>
      <c r="N50" s="14">
        <f t="shared" si="34"/>
        <v>602</v>
      </c>
      <c r="O50" s="163">
        <f t="shared" si="7"/>
        <v>2.4086069689561768E-3</v>
      </c>
      <c r="P50" s="14">
        <f t="shared" si="28"/>
        <v>104</v>
      </c>
      <c r="Q50" s="163">
        <f t="shared" si="8"/>
        <v>4.1610485842432293E-4</v>
      </c>
      <c r="R50" s="14">
        <f t="shared" si="29"/>
        <v>673</v>
      </c>
      <c r="S50" s="163">
        <f t="shared" si="9"/>
        <v>2.6926785549958592E-3</v>
      </c>
      <c r="T50" s="14">
        <f t="shared" si="30"/>
        <v>0</v>
      </c>
      <c r="U50" s="163">
        <f t="shared" si="10"/>
        <v>0</v>
      </c>
      <c r="V50" s="22">
        <f t="shared" si="35"/>
        <v>28059</v>
      </c>
      <c r="W50" s="163">
        <f t="shared" si="19"/>
        <v>0.11226429060123151</v>
      </c>
      <c r="X50" s="73">
        <f t="shared" si="20"/>
        <v>249937</v>
      </c>
      <c r="Y50" s="295">
        <f t="shared" si="21"/>
        <v>2.8247118273804998E-3</v>
      </c>
      <c r="Z50" s="79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3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204"/>
    </row>
    <row r="51" spans="2:67" s="65" customFormat="1" ht="15" customHeight="1" x14ac:dyDescent="0.25">
      <c r="B51" s="912"/>
      <c r="C51" s="67" t="s">
        <v>152</v>
      </c>
      <c r="D51" s="48">
        <f t="shared" si="22"/>
        <v>3046</v>
      </c>
      <c r="E51" s="163">
        <f t="shared" si="13"/>
        <v>1.4832850429743616E-2</v>
      </c>
      <c r="F51" s="14">
        <f t="shared" si="23"/>
        <v>140464</v>
      </c>
      <c r="G51" s="163">
        <f t="shared" si="15"/>
        <v>0.68400574614691634</v>
      </c>
      <c r="H51" s="15">
        <f t="shared" si="24"/>
        <v>19430</v>
      </c>
      <c r="I51" s="163">
        <f t="shared" si="1"/>
        <v>9.461663947797716E-2</v>
      </c>
      <c r="J51" s="14">
        <f t="shared" si="32"/>
        <v>9490</v>
      </c>
      <c r="K51" s="163">
        <f t="shared" si="3"/>
        <v>4.6212656132063989E-2</v>
      </c>
      <c r="L51" s="14">
        <f t="shared" si="33"/>
        <v>7050</v>
      </c>
      <c r="M51" s="163">
        <f t="shared" si="5"/>
        <v>3.4330793016970611E-2</v>
      </c>
      <c r="N51" s="14">
        <f t="shared" si="34"/>
        <v>329</v>
      </c>
      <c r="O51" s="163">
        <f t="shared" si="7"/>
        <v>1.6021036741252952E-3</v>
      </c>
      <c r="P51" s="14">
        <f t="shared" si="28"/>
        <v>0</v>
      </c>
      <c r="Q51" s="163">
        <f t="shared" si="8"/>
        <v>0</v>
      </c>
      <c r="R51" s="14">
        <f t="shared" si="29"/>
        <v>535</v>
      </c>
      <c r="S51" s="163">
        <f t="shared" si="9"/>
        <v>2.6052445764651456E-3</v>
      </c>
      <c r="T51" s="14">
        <f t="shared" si="30"/>
        <v>1</v>
      </c>
      <c r="U51" s="172">
        <f t="shared" si="10"/>
        <v>4.8696160307759735E-6</v>
      </c>
      <c r="V51" s="22">
        <f t="shared" si="35"/>
        <v>25010</v>
      </c>
      <c r="W51" s="163">
        <f t="shared" si="19"/>
        <v>0.12178909692970709</v>
      </c>
      <c r="X51" s="73">
        <f t="shared" si="20"/>
        <v>205355</v>
      </c>
      <c r="Y51" s="295">
        <f t="shared" si="21"/>
        <v>1.6069732901560711E-3</v>
      </c>
      <c r="Z51" s="79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3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204"/>
    </row>
    <row r="52" spans="2:67" s="65" customFormat="1" ht="15" customHeight="1" x14ac:dyDescent="0.25">
      <c r="B52" s="912"/>
      <c r="C52" s="67" t="s">
        <v>147</v>
      </c>
      <c r="D52" s="48">
        <f t="shared" ref="D52:D71" si="36">D150+Y150+AU150</f>
        <v>2433</v>
      </c>
      <c r="E52" s="163">
        <f t="shared" si="13"/>
        <v>1.3880964878249162E-2</v>
      </c>
      <c r="F52" s="14">
        <f t="shared" ref="F52:F71" si="37">F150+AA150+AT150+AW150</f>
        <v>121866</v>
      </c>
      <c r="G52" s="163">
        <f t="shared" si="15"/>
        <v>0.69528058604714849</v>
      </c>
      <c r="H52" s="15">
        <f t="shared" ref="H52:H72" si="38">H150+AC150+BA150+BI150+BC150+BJ150</f>
        <v>16999</v>
      </c>
      <c r="I52" s="163">
        <f t="shared" si="1"/>
        <v>9.6984184942604801E-2</v>
      </c>
      <c r="J52" s="14">
        <f t="shared" si="32"/>
        <v>6937</v>
      </c>
      <c r="K52" s="163">
        <f t="shared" si="3"/>
        <v>3.9577580501608894E-2</v>
      </c>
      <c r="L52" s="14">
        <f t="shared" si="33"/>
        <v>5255</v>
      </c>
      <c r="M52" s="163">
        <f t="shared" si="5"/>
        <v>2.9981286656473219E-2</v>
      </c>
      <c r="N52" s="14">
        <f t="shared" si="34"/>
        <v>91</v>
      </c>
      <c r="O52" s="163">
        <f t="shared" si="7"/>
        <v>5.1918117711495016E-4</v>
      </c>
      <c r="P52" s="14">
        <f t="shared" ref="P52:P71" si="39">P150+AK150</f>
        <v>2</v>
      </c>
      <c r="Q52" s="170">
        <f t="shared" si="8"/>
        <v>1.1410575321207696E-5</v>
      </c>
      <c r="R52" s="14">
        <f t="shared" ref="R52:R71" si="40">R150+AM150</f>
        <v>443</v>
      </c>
      <c r="S52" s="163">
        <f t="shared" si="9"/>
        <v>2.5274424336475046E-3</v>
      </c>
      <c r="T52" s="14">
        <f t="shared" ref="T52:T71" si="41">T150+AO150</f>
        <v>0</v>
      </c>
      <c r="U52" s="163">
        <f t="shared" si="10"/>
        <v>0</v>
      </c>
      <c r="V52" s="22">
        <f t="shared" si="35"/>
        <v>21250</v>
      </c>
      <c r="W52" s="163">
        <f t="shared" si="19"/>
        <v>0.12123736278783176</v>
      </c>
      <c r="X52" s="73">
        <f t="shared" si="20"/>
        <v>175276</v>
      </c>
      <c r="Y52" s="295">
        <f t="shared" si="21"/>
        <v>5.3059175243615783E-4</v>
      </c>
      <c r="Z52" s="79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3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204"/>
    </row>
    <row r="53" spans="2:67" s="65" customFormat="1" ht="15" customHeight="1" x14ac:dyDescent="0.25">
      <c r="B53" s="912"/>
      <c r="C53" s="67" t="s">
        <v>148</v>
      </c>
      <c r="D53" s="48">
        <f t="shared" si="36"/>
        <v>1647</v>
      </c>
      <c r="E53" s="163">
        <f t="shared" si="13"/>
        <v>1.3742063061634863E-2</v>
      </c>
      <c r="F53" s="14">
        <f t="shared" si="37"/>
        <v>83067</v>
      </c>
      <c r="G53" s="163">
        <f t="shared" si="15"/>
        <v>0.69308558126340203</v>
      </c>
      <c r="H53" s="15">
        <f t="shared" si="38"/>
        <v>10656</v>
      </c>
      <c r="I53" s="163">
        <f t="shared" si="1"/>
        <v>8.8910397076369829E-2</v>
      </c>
      <c r="J53" s="14">
        <f t="shared" si="32"/>
        <v>4217</v>
      </c>
      <c r="K53" s="163">
        <f t="shared" si="3"/>
        <v>3.5185355149310392E-2</v>
      </c>
      <c r="L53" s="14">
        <f t="shared" si="33"/>
        <v>3393</v>
      </c>
      <c r="M53" s="163">
        <f t="shared" si="5"/>
        <v>2.8310151771783299E-2</v>
      </c>
      <c r="N53" s="14">
        <f t="shared" si="34"/>
        <v>135</v>
      </c>
      <c r="O53" s="163">
        <f t="shared" si="7"/>
        <v>1.126398611609415E-3</v>
      </c>
      <c r="P53" s="14">
        <f t="shared" si="39"/>
        <v>0</v>
      </c>
      <c r="Q53" s="163">
        <f t="shared" si="8"/>
        <v>0</v>
      </c>
      <c r="R53" s="14">
        <f t="shared" si="40"/>
        <v>202</v>
      </c>
      <c r="S53" s="163">
        <f t="shared" si="9"/>
        <v>1.685426070704458E-3</v>
      </c>
      <c r="T53" s="14">
        <f t="shared" si="41"/>
        <v>0</v>
      </c>
      <c r="U53" s="163">
        <f t="shared" si="10"/>
        <v>0</v>
      </c>
      <c r="V53" s="22">
        <f t="shared" si="35"/>
        <v>16534</v>
      </c>
      <c r="W53" s="163">
        <f t="shared" si="19"/>
        <v>0.13795462699518568</v>
      </c>
      <c r="X53" s="73">
        <f t="shared" si="20"/>
        <v>119851</v>
      </c>
      <c r="Y53" s="295">
        <f t="shared" si="21"/>
        <v>1.126398611609415E-3</v>
      </c>
      <c r="Z53" s="79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3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204"/>
    </row>
    <row r="54" spans="2:67" s="65" customFormat="1" ht="15" customHeight="1" x14ac:dyDescent="0.25">
      <c r="B54" s="912"/>
      <c r="C54" s="67" t="s">
        <v>149</v>
      </c>
      <c r="D54" s="48">
        <f t="shared" si="36"/>
        <v>2861</v>
      </c>
      <c r="E54" s="163">
        <f t="shared" si="13"/>
        <v>1.2953731498711872E-2</v>
      </c>
      <c r="F54" s="14">
        <f t="shared" si="37"/>
        <v>149300</v>
      </c>
      <c r="G54" s="163">
        <f t="shared" si="15"/>
        <v>0.67598466017395398</v>
      </c>
      <c r="H54" s="15">
        <f t="shared" si="38"/>
        <v>19694</v>
      </c>
      <c r="I54" s="163">
        <f t="shared" si="1"/>
        <v>8.9168398509483257E-2</v>
      </c>
      <c r="J54" s="14">
        <f t="shared" si="32"/>
        <v>14887</v>
      </c>
      <c r="K54" s="163">
        <f t="shared" si="3"/>
        <v>6.7403775190955473E-2</v>
      </c>
      <c r="L54" s="14">
        <f t="shared" si="33"/>
        <v>7647</v>
      </c>
      <c r="M54" s="163">
        <f t="shared" si="5"/>
        <v>3.4623273250838756E-2</v>
      </c>
      <c r="N54" s="14">
        <f t="shared" si="34"/>
        <v>597</v>
      </c>
      <c r="O54" s="163">
        <f t="shared" si="7"/>
        <v>2.7030331019681883E-3</v>
      </c>
      <c r="P54" s="14">
        <f t="shared" si="39"/>
        <v>0</v>
      </c>
      <c r="Q54" s="163">
        <f t="shared" si="8"/>
        <v>0</v>
      </c>
      <c r="R54" s="14">
        <f t="shared" si="40"/>
        <v>671</v>
      </c>
      <c r="S54" s="163">
        <f t="shared" si="9"/>
        <v>3.038082431190376E-3</v>
      </c>
      <c r="T54" s="14">
        <f t="shared" si="41"/>
        <v>0</v>
      </c>
      <c r="U54" s="163">
        <f t="shared" si="10"/>
        <v>0</v>
      </c>
      <c r="V54" s="22">
        <f t="shared" si="35"/>
        <v>25206</v>
      </c>
      <c r="W54" s="163">
        <f t="shared" si="19"/>
        <v>0.11412504584289809</v>
      </c>
      <c r="X54" s="73">
        <f t="shared" si="20"/>
        <v>220863</v>
      </c>
      <c r="Y54" s="295">
        <f t="shared" si="21"/>
        <v>2.7030331019681883E-3</v>
      </c>
      <c r="Z54" s="79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3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204"/>
    </row>
    <row r="55" spans="2:67" s="65" customFormat="1" ht="15" customHeight="1" x14ac:dyDescent="0.25">
      <c r="B55" s="912"/>
      <c r="C55" s="67" t="s">
        <v>18</v>
      </c>
      <c r="D55" s="48">
        <f t="shared" si="36"/>
        <v>3297</v>
      </c>
      <c r="E55" s="163">
        <f t="shared" si="13"/>
        <v>1.2461824559281546E-2</v>
      </c>
      <c r="F55" s="14">
        <f t="shared" si="37"/>
        <v>177223</v>
      </c>
      <c r="G55" s="163">
        <f t="shared" si="15"/>
        <v>0.66985803271748667</v>
      </c>
      <c r="H55" s="15">
        <f t="shared" si="38"/>
        <v>22762</v>
      </c>
      <c r="I55" s="163">
        <f t="shared" si="1"/>
        <v>8.6034592240936167E-2</v>
      </c>
      <c r="J55" s="14">
        <f t="shared" si="32"/>
        <v>19198</v>
      </c>
      <c r="K55" s="163">
        <f t="shared" si="3"/>
        <v>7.2563575337909345E-2</v>
      </c>
      <c r="L55" s="14">
        <f t="shared" si="33"/>
        <v>9761</v>
      </c>
      <c r="M55" s="163">
        <f t="shared" si="5"/>
        <v>3.689410661909226E-2</v>
      </c>
      <c r="N55" s="14">
        <f t="shared" si="34"/>
        <v>827</v>
      </c>
      <c r="O55" s="163">
        <f t="shared" si="7"/>
        <v>3.1258504429863021E-3</v>
      </c>
      <c r="P55" s="14">
        <f t="shared" si="39"/>
        <v>0</v>
      </c>
      <c r="Q55" s="163">
        <f t="shared" si="8"/>
        <v>0</v>
      </c>
      <c r="R55" s="14">
        <f t="shared" si="40"/>
        <v>916</v>
      </c>
      <c r="S55" s="163">
        <f t="shared" si="9"/>
        <v>3.4622478909013938E-3</v>
      </c>
      <c r="T55" s="14">
        <f t="shared" si="41"/>
        <v>0</v>
      </c>
      <c r="U55" s="163">
        <f t="shared" si="10"/>
        <v>0</v>
      </c>
      <c r="V55" s="22">
        <f t="shared" si="35"/>
        <v>30584</v>
      </c>
      <c r="W55" s="163">
        <f t="shared" si="19"/>
        <v>0.11559977019140637</v>
      </c>
      <c r="X55" s="73">
        <f t="shared" si="20"/>
        <v>264568</v>
      </c>
      <c r="Y55" s="295">
        <f t="shared" si="21"/>
        <v>3.1258504429863021E-3</v>
      </c>
      <c r="Z55" s="79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3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204"/>
    </row>
    <row r="56" spans="2:67" s="65" customFormat="1" ht="15" customHeight="1" x14ac:dyDescent="0.25">
      <c r="B56" s="912"/>
      <c r="C56" s="67" t="s">
        <v>150</v>
      </c>
      <c r="D56" s="48">
        <f t="shared" si="36"/>
        <v>3558</v>
      </c>
      <c r="E56" s="163">
        <f t="shared" si="13"/>
        <v>1.2799113630804207E-2</v>
      </c>
      <c r="F56" s="14">
        <f t="shared" si="37"/>
        <v>186344</v>
      </c>
      <c r="G56" s="163">
        <f t="shared" si="15"/>
        <v>0.67033109342849329</v>
      </c>
      <c r="H56" s="15">
        <f t="shared" si="38"/>
        <v>23809</v>
      </c>
      <c r="I56" s="163">
        <f t="shared" si="1"/>
        <v>8.5647581910010498E-2</v>
      </c>
      <c r="J56" s="14">
        <f t="shared" si="32"/>
        <v>21002</v>
      </c>
      <c r="K56" s="163">
        <f t="shared" si="3"/>
        <v>7.5550023742032027E-2</v>
      </c>
      <c r="L56" s="14">
        <f t="shared" si="33"/>
        <v>10370</v>
      </c>
      <c r="M56" s="163">
        <f t="shared" si="5"/>
        <v>3.7303768507993149E-2</v>
      </c>
      <c r="N56" s="14">
        <f t="shared" si="34"/>
        <v>797</v>
      </c>
      <c r="O56" s="163">
        <f t="shared" si="7"/>
        <v>2.8670302315207852E-3</v>
      </c>
      <c r="P56" s="14">
        <f t="shared" si="39"/>
        <v>0</v>
      </c>
      <c r="Q56" s="163">
        <f t="shared" si="8"/>
        <v>0</v>
      </c>
      <c r="R56" s="14">
        <f t="shared" si="40"/>
        <v>1152</v>
      </c>
      <c r="S56" s="163">
        <f t="shared" si="9"/>
        <v>4.1440637725369441E-3</v>
      </c>
      <c r="T56" s="14">
        <f t="shared" si="41"/>
        <v>0</v>
      </c>
      <c r="U56" s="163">
        <f t="shared" si="10"/>
        <v>0</v>
      </c>
      <c r="V56" s="22">
        <f t="shared" si="35"/>
        <v>30956</v>
      </c>
      <c r="W56" s="163">
        <f t="shared" si="19"/>
        <v>0.11135732477660906</v>
      </c>
      <c r="X56" s="73">
        <f t="shared" si="20"/>
        <v>277988</v>
      </c>
      <c r="Y56" s="295">
        <f t="shared" si="21"/>
        <v>2.8670302315207852E-3</v>
      </c>
      <c r="Z56" s="79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3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204"/>
    </row>
    <row r="57" spans="2:67" s="65" customFormat="1" ht="15" customHeight="1" thickBot="1" x14ac:dyDescent="0.3">
      <c r="B57" s="937"/>
      <c r="C57" s="68" t="s">
        <v>151</v>
      </c>
      <c r="D57" s="50">
        <f t="shared" si="36"/>
        <v>2849</v>
      </c>
      <c r="E57" s="164">
        <f t="shared" si="13"/>
        <v>1.3699025344879816E-2</v>
      </c>
      <c r="F57" s="17">
        <f t="shared" si="37"/>
        <v>143008</v>
      </c>
      <c r="G57" s="164">
        <f t="shared" si="15"/>
        <v>0.6876343336330546</v>
      </c>
      <c r="H57" s="15">
        <f t="shared" si="38"/>
        <v>16871</v>
      </c>
      <c r="I57" s="164">
        <f t="shared" si="1"/>
        <v>8.112188718619423E-2</v>
      </c>
      <c r="J57" s="17">
        <f t="shared" si="32"/>
        <v>11252</v>
      </c>
      <c r="K57" s="164">
        <f t="shared" si="3"/>
        <v>5.4103697150083424E-2</v>
      </c>
      <c r="L57" s="17">
        <f t="shared" si="33"/>
        <v>7595</v>
      </c>
      <c r="M57" s="164">
        <f t="shared" si="5"/>
        <v>3.6519514740035869E-2</v>
      </c>
      <c r="N57" s="17">
        <f t="shared" si="34"/>
        <v>412</v>
      </c>
      <c r="O57" s="164">
        <f t="shared" si="7"/>
        <v>1.9810454342191939E-3</v>
      </c>
      <c r="P57" s="17">
        <f t="shared" si="39"/>
        <v>0</v>
      </c>
      <c r="Q57" s="164">
        <f t="shared" si="8"/>
        <v>0</v>
      </c>
      <c r="R57" s="17">
        <f t="shared" si="40"/>
        <v>666</v>
      </c>
      <c r="S57" s="164">
        <f t="shared" si="9"/>
        <v>3.2023695611407359E-3</v>
      </c>
      <c r="T57" s="17">
        <f t="shared" si="41"/>
        <v>0</v>
      </c>
      <c r="U57" s="164">
        <f t="shared" si="10"/>
        <v>0</v>
      </c>
      <c r="V57" s="23">
        <f t="shared" si="35"/>
        <v>25318</v>
      </c>
      <c r="W57" s="164">
        <f t="shared" si="19"/>
        <v>0.12173812695039213</v>
      </c>
      <c r="X57" s="74">
        <f t="shared" si="20"/>
        <v>207971</v>
      </c>
      <c r="Y57" s="295">
        <f t="shared" si="21"/>
        <v>1.9810454342191939E-3</v>
      </c>
      <c r="Z57" s="79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3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204"/>
    </row>
    <row r="58" spans="2:67" s="65" customFormat="1" ht="15" customHeight="1" thickBot="1" x14ac:dyDescent="0.3">
      <c r="B58" s="935" t="s">
        <v>30</v>
      </c>
      <c r="C58" s="936"/>
      <c r="D58" s="45">
        <f t="shared" si="36"/>
        <v>34619</v>
      </c>
      <c r="E58" s="143">
        <f t="shared" si="13"/>
        <v>1.3292193663103422E-2</v>
      </c>
      <c r="F58" s="28">
        <f t="shared" si="37"/>
        <v>1759997</v>
      </c>
      <c r="G58" s="143">
        <f t="shared" si="15"/>
        <v>0.67576247062252037</v>
      </c>
      <c r="H58" s="28">
        <f t="shared" si="38"/>
        <v>236406</v>
      </c>
      <c r="I58" s="143">
        <f t="shared" si="1"/>
        <v>9.0769644851660281E-2</v>
      </c>
      <c r="J58" s="28">
        <f t="shared" si="32"/>
        <v>161542</v>
      </c>
      <c r="K58" s="143">
        <f t="shared" si="3"/>
        <v>6.2025117673100115E-2</v>
      </c>
      <c r="L58" s="28">
        <f t="shared" si="33"/>
        <v>94351</v>
      </c>
      <c r="M58" s="143">
        <f t="shared" si="5"/>
        <v>3.6226689514644299E-2</v>
      </c>
      <c r="N58" s="28">
        <f t="shared" si="34"/>
        <v>5936</v>
      </c>
      <c r="O58" s="143">
        <f t="shared" si="7"/>
        <v>2.2791663994968631E-3</v>
      </c>
      <c r="P58" s="28">
        <f t="shared" si="39"/>
        <v>106</v>
      </c>
      <c r="Q58" s="235">
        <f t="shared" si="8"/>
        <v>4.0699399991015419E-5</v>
      </c>
      <c r="R58" s="28">
        <f t="shared" si="40"/>
        <v>7693</v>
      </c>
      <c r="S58" s="143">
        <f t="shared" si="9"/>
        <v>2.9537781521781284E-3</v>
      </c>
      <c r="T58" s="28">
        <f t="shared" si="41"/>
        <v>1</v>
      </c>
      <c r="U58" s="237">
        <f t="shared" si="10"/>
        <v>3.8395660368882468E-7</v>
      </c>
      <c r="V58" s="29">
        <f t="shared" si="35"/>
        <v>303810</v>
      </c>
      <c r="W58" s="143">
        <f t="shared" si="19"/>
        <v>0.11664985576670182</v>
      </c>
      <c r="X58" s="30">
        <f t="shared" si="20"/>
        <v>2604461</v>
      </c>
      <c r="Y58" s="295">
        <f t="shared" si="21"/>
        <v>2.3202497560915673E-3</v>
      </c>
      <c r="Z58" s="79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3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204"/>
    </row>
    <row r="59" spans="2:67" s="65" customFormat="1" ht="15" customHeight="1" x14ac:dyDescent="0.25">
      <c r="B59" s="911">
        <v>2018</v>
      </c>
      <c r="C59" s="66" t="s">
        <v>143</v>
      </c>
      <c r="D59" s="47">
        <f t="shared" si="36"/>
        <v>3270</v>
      </c>
      <c r="E59" s="166">
        <f t="shared" si="13"/>
        <v>1.4010402831215348E-2</v>
      </c>
      <c r="F59" s="15">
        <f t="shared" si="37"/>
        <v>159012</v>
      </c>
      <c r="G59" s="166">
        <f t="shared" si="15"/>
        <v>0.68129118501443886</v>
      </c>
      <c r="H59" s="15">
        <f t="shared" si="38"/>
        <v>21336</v>
      </c>
      <c r="I59" s="166">
        <f t="shared" si="1"/>
        <v>9.1414665078535379E-2</v>
      </c>
      <c r="J59" s="15">
        <f t="shared" si="32"/>
        <v>11365</v>
      </c>
      <c r="K59" s="166">
        <f t="shared" si="3"/>
        <v>4.8693647760477812E-2</v>
      </c>
      <c r="L59" s="15">
        <f t="shared" si="33"/>
        <v>9382</v>
      </c>
      <c r="M59" s="166">
        <f t="shared" si="5"/>
        <v>4.0197430997694926E-2</v>
      </c>
      <c r="N59" s="15">
        <f t="shared" si="34"/>
        <v>652</v>
      </c>
      <c r="O59" s="166">
        <f t="shared" si="7"/>
        <v>2.7935115125236722E-3</v>
      </c>
      <c r="P59" s="15">
        <f t="shared" si="39"/>
        <v>0</v>
      </c>
      <c r="Q59" s="166">
        <f t="shared" si="8"/>
        <v>0</v>
      </c>
      <c r="R59" s="15">
        <f t="shared" si="40"/>
        <v>881</v>
      </c>
      <c r="S59" s="166">
        <f t="shared" si="9"/>
        <v>3.7746681633947163E-3</v>
      </c>
      <c r="T59" s="15">
        <f t="shared" si="41"/>
        <v>0</v>
      </c>
      <c r="U59" s="166">
        <f t="shared" si="10"/>
        <v>0</v>
      </c>
      <c r="V59" s="25">
        <f t="shared" si="35"/>
        <v>27500</v>
      </c>
      <c r="W59" s="179">
        <f t="shared" si="19"/>
        <v>0.11782448864171929</v>
      </c>
      <c r="X59" s="75">
        <f t="shared" si="20"/>
        <v>233398</v>
      </c>
      <c r="Y59" s="295">
        <f t="shared" si="21"/>
        <v>2.7935115125236722E-3</v>
      </c>
      <c r="Z59" s="79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3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204"/>
    </row>
    <row r="60" spans="2:67" s="65" customFormat="1" ht="15" customHeight="1" x14ac:dyDescent="0.25">
      <c r="B60" s="912"/>
      <c r="C60" s="67" t="s">
        <v>144</v>
      </c>
      <c r="D60" s="48">
        <f t="shared" si="36"/>
        <v>3302</v>
      </c>
      <c r="E60" s="167">
        <f t="shared" si="13"/>
        <v>1.2956946210230573E-2</v>
      </c>
      <c r="F60" s="14">
        <f t="shared" si="37"/>
        <v>171979</v>
      </c>
      <c r="G60" s="167">
        <f t="shared" si="15"/>
        <v>0.67484029445464677</v>
      </c>
      <c r="H60" s="15">
        <f t="shared" si="38"/>
        <v>23202</v>
      </c>
      <c r="I60" s="167">
        <f t="shared" si="1"/>
        <v>9.1043932758864243E-2</v>
      </c>
      <c r="J60" s="14">
        <f t="shared" si="32"/>
        <v>18589</v>
      </c>
      <c r="K60" s="167">
        <f t="shared" si="3"/>
        <v>7.2942662962439772E-2</v>
      </c>
      <c r="L60" s="14">
        <f t="shared" si="33"/>
        <v>9131</v>
      </c>
      <c r="M60" s="167">
        <f t="shared" si="5"/>
        <v>3.582976252138563E-2</v>
      </c>
      <c r="N60" s="14">
        <f t="shared" si="34"/>
        <v>702</v>
      </c>
      <c r="O60" s="167">
        <f t="shared" si="7"/>
        <v>2.7546263596553186E-3</v>
      </c>
      <c r="P60" s="14">
        <f t="shared" si="39"/>
        <v>0</v>
      </c>
      <c r="Q60" s="167">
        <f t="shared" si="8"/>
        <v>0</v>
      </c>
      <c r="R60" s="14">
        <f t="shared" si="40"/>
        <v>962</v>
      </c>
      <c r="S60" s="167">
        <f t="shared" si="9"/>
        <v>3.7748583447128441E-3</v>
      </c>
      <c r="T60" s="14">
        <f t="shared" si="41"/>
        <v>0</v>
      </c>
      <c r="U60" s="167">
        <f t="shared" si="10"/>
        <v>0</v>
      </c>
      <c r="V60" s="22">
        <f t="shared" si="35"/>
        <v>26977</v>
      </c>
      <c r="W60" s="180">
        <f t="shared" si="19"/>
        <v>0.10585691638806485</v>
      </c>
      <c r="X60" s="73">
        <f t="shared" si="20"/>
        <v>254844</v>
      </c>
      <c r="Y60" s="295">
        <f t="shared" si="21"/>
        <v>2.7546263596553186E-3</v>
      </c>
      <c r="Z60" s="79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3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204"/>
    </row>
    <row r="61" spans="2:67" s="65" customFormat="1" ht="15" customHeight="1" x14ac:dyDescent="0.25">
      <c r="B61" s="912"/>
      <c r="C61" s="67" t="s">
        <v>145</v>
      </c>
      <c r="D61" s="48">
        <f t="shared" si="36"/>
        <v>3280</v>
      </c>
      <c r="E61" s="167">
        <f t="shared" si="13"/>
        <v>1.3295285037940203E-2</v>
      </c>
      <c r="F61" s="14">
        <f t="shared" si="37"/>
        <v>171930</v>
      </c>
      <c r="G61" s="167">
        <f t="shared" si="15"/>
        <v>0.69690803554056679</v>
      </c>
      <c r="H61" s="15">
        <f t="shared" si="38"/>
        <v>21065</v>
      </c>
      <c r="I61" s="167">
        <f t="shared" si="1"/>
        <v>8.5385725403722676E-2</v>
      </c>
      <c r="J61" s="14">
        <f t="shared" si="32"/>
        <v>14578</v>
      </c>
      <c r="K61" s="167">
        <f t="shared" si="3"/>
        <v>5.9091056488747649E-2</v>
      </c>
      <c r="L61" s="14">
        <f t="shared" si="33"/>
        <v>7899</v>
      </c>
      <c r="M61" s="167">
        <f t="shared" si="5"/>
        <v>3.2018126986185877E-2</v>
      </c>
      <c r="N61" s="14">
        <f t="shared" si="34"/>
        <v>521</v>
      </c>
      <c r="O61" s="167">
        <f t="shared" si="7"/>
        <v>2.1118425319411114E-3</v>
      </c>
      <c r="P61" s="14">
        <f t="shared" si="39"/>
        <v>0</v>
      </c>
      <c r="Q61" s="167">
        <f t="shared" si="8"/>
        <v>0</v>
      </c>
      <c r="R61" s="14">
        <f t="shared" si="40"/>
        <v>824</v>
      </c>
      <c r="S61" s="167">
        <f t="shared" si="9"/>
        <v>3.3400350217264413E-3</v>
      </c>
      <c r="T61" s="14">
        <f t="shared" si="41"/>
        <v>0</v>
      </c>
      <c r="U61" s="167">
        <f t="shared" si="10"/>
        <v>0</v>
      </c>
      <c r="V61" s="22">
        <f t="shared" si="35"/>
        <v>26607</v>
      </c>
      <c r="W61" s="180">
        <f t="shared" si="19"/>
        <v>0.10784989298916921</v>
      </c>
      <c r="X61" s="73">
        <f t="shared" si="20"/>
        <v>246704</v>
      </c>
      <c r="Y61" s="295">
        <f t="shared" si="21"/>
        <v>2.1118425319411114E-3</v>
      </c>
      <c r="Z61" s="79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3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204"/>
    </row>
    <row r="62" spans="2:67" s="65" customFormat="1" ht="15" customHeight="1" x14ac:dyDescent="0.25">
      <c r="B62" s="912"/>
      <c r="C62" s="67" t="s">
        <v>15</v>
      </c>
      <c r="D62" s="48">
        <f t="shared" si="36"/>
        <v>3136</v>
      </c>
      <c r="E62" s="167">
        <f t="shared" si="13"/>
        <v>1.370593428494008E-2</v>
      </c>
      <c r="F62" s="14">
        <f t="shared" si="37"/>
        <v>157726</v>
      </c>
      <c r="G62" s="167">
        <f t="shared" si="15"/>
        <v>0.6893438109140495</v>
      </c>
      <c r="H62" s="15">
        <f t="shared" si="38"/>
        <v>20154</v>
      </c>
      <c r="I62" s="167">
        <f t="shared" si="1"/>
        <v>8.8083354457488008E-2</v>
      </c>
      <c r="J62" s="14">
        <f t="shared" si="32"/>
        <v>14172</v>
      </c>
      <c r="K62" s="167">
        <f t="shared" si="3"/>
        <v>6.1938935167784065E-2</v>
      </c>
      <c r="L62" s="14">
        <f t="shared" si="33"/>
        <v>8058</v>
      </c>
      <c r="M62" s="167">
        <f t="shared" si="5"/>
        <v>3.5217607929861977E-2</v>
      </c>
      <c r="N62" s="14">
        <f t="shared" si="34"/>
        <v>508</v>
      </c>
      <c r="O62" s="167">
        <f t="shared" si="7"/>
        <v>2.2202214976879977E-3</v>
      </c>
      <c r="P62" s="14">
        <f t="shared" si="39"/>
        <v>0</v>
      </c>
      <c r="Q62" s="167">
        <f t="shared" si="8"/>
        <v>0</v>
      </c>
      <c r="R62" s="14">
        <f t="shared" si="40"/>
        <v>793</v>
      </c>
      <c r="S62" s="167">
        <f t="shared" si="9"/>
        <v>3.4658182040680752E-3</v>
      </c>
      <c r="T62" s="14">
        <f t="shared" si="41"/>
        <v>0</v>
      </c>
      <c r="U62" s="167">
        <f t="shared" si="10"/>
        <v>0</v>
      </c>
      <c r="V62" s="22">
        <f t="shared" si="35"/>
        <v>24259</v>
      </c>
      <c r="W62" s="180">
        <f t="shared" si="19"/>
        <v>0.10602431754412035</v>
      </c>
      <c r="X62" s="73">
        <f t="shared" si="20"/>
        <v>228806</v>
      </c>
      <c r="Y62" s="295">
        <f t="shared" si="21"/>
        <v>2.2202214976879977E-3</v>
      </c>
      <c r="Z62" s="79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3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204"/>
    </row>
    <row r="63" spans="2:67" s="65" customFormat="1" ht="15" customHeight="1" x14ac:dyDescent="0.25">
      <c r="B63" s="912"/>
      <c r="C63" s="67" t="s">
        <v>146</v>
      </c>
      <c r="D63" s="48">
        <f t="shared" si="36"/>
        <v>3817</v>
      </c>
      <c r="E63" s="167">
        <f t="shared" si="13"/>
        <v>1.4214373759454215E-2</v>
      </c>
      <c r="F63" s="14">
        <f t="shared" si="37"/>
        <v>182969</v>
      </c>
      <c r="G63" s="167">
        <f t="shared" si="15"/>
        <v>0.68137012114057594</v>
      </c>
      <c r="H63" s="15">
        <f t="shared" si="38"/>
        <v>24026</v>
      </c>
      <c r="I63" s="167">
        <f t="shared" si="1"/>
        <v>8.9471979026630066E-2</v>
      </c>
      <c r="J63" s="14">
        <f t="shared" si="32"/>
        <v>15622</v>
      </c>
      <c r="K63" s="167">
        <f t="shared" si="3"/>
        <v>5.8175778587947015E-2</v>
      </c>
      <c r="L63" s="14">
        <f t="shared" si="33"/>
        <v>9812</v>
      </c>
      <c r="M63" s="167">
        <f t="shared" si="5"/>
        <v>3.653954292055666E-2</v>
      </c>
      <c r="N63" s="14">
        <f t="shared" si="34"/>
        <v>724</v>
      </c>
      <c r="O63" s="167">
        <f t="shared" si="7"/>
        <v>2.6961505375543231E-3</v>
      </c>
      <c r="P63" s="14">
        <f t="shared" si="39"/>
        <v>0</v>
      </c>
      <c r="Q63" s="167">
        <f t="shared" si="8"/>
        <v>0</v>
      </c>
      <c r="R63" s="14">
        <f t="shared" si="40"/>
        <v>1248</v>
      </c>
      <c r="S63" s="167">
        <f t="shared" si="9"/>
        <v>4.6475081089334194E-3</v>
      </c>
      <c r="T63" s="14">
        <f t="shared" si="41"/>
        <v>0</v>
      </c>
      <c r="U63" s="167">
        <f t="shared" si="10"/>
        <v>0</v>
      </c>
      <c r="V63" s="22">
        <f t="shared" si="35"/>
        <v>30313</v>
      </c>
      <c r="W63" s="180">
        <f t="shared" si="19"/>
        <v>0.11288454591834834</v>
      </c>
      <c r="X63" s="73">
        <f t="shared" si="20"/>
        <v>268531</v>
      </c>
      <c r="Y63" s="295">
        <f t="shared" si="21"/>
        <v>2.6961505375543231E-3</v>
      </c>
      <c r="Z63" s="79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3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204"/>
    </row>
    <row r="64" spans="2:67" s="65" customFormat="1" ht="15" customHeight="1" x14ac:dyDescent="0.25">
      <c r="B64" s="912"/>
      <c r="C64" s="67" t="s">
        <v>152</v>
      </c>
      <c r="D64" s="48">
        <f t="shared" si="36"/>
        <v>3435</v>
      </c>
      <c r="E64" s="167">
        <f t="shared" si="13"/>
        <v>1.573198378712588E-2</v>
      </c>
      <c r="F64" s="14">
        <f t="shared" si="37"/>
        <v>151874</v>
      </c>
      <c r="G64" s="167">
        <f t="shared" si="15"/>
        <v>0.69556893906432482</v>
      </c>
      <c r="H64" s="15">
        <f t="shared" si="38"/>
        <v>19306</v>
      </c>
      <c r="I64" s="167">
        <f t="shared" si="1"/>
        <v>8.8419702763974442E-2</v>
      </c>
      <c r="J64" s="14">
        <f t="shared" si="32"/>
        <v>9075</v>
      </c>
      <c r="K64" s="167">
        <f t="shared" si="3"/>
        <v>4.1562664590441729E-2</v>
      </c>
      <c r="L64" s="14">
        <f t="shared" si="33"/>
        <v>7667</v>
      </c>
      <c r="M64" s="167">
        <f t="shared" si="5"/>
        <v>3.5114154205500472E-2</v>
      </c>
      <c r="N64" s="14">
        <f t="shared" si="34"/>
        <v>366</v>
      </c>
      <c r="O64" s="167">
        <f t="shared" si="7"/>
        <v>1.6762463074492203E-3</v>
      </c>
      <c r="P64" s="14">
        <f t="shared" si="39"/>
        <v>0</v>
      </c>
      <c r="Q64" s="167">
        <f t="shared" si="8"/>
        <v>0</v>
      </c>
      <c r="R64" s="14">
        <f t="shared" si="40"/>
        <v>828</v>
      </c>
      <c r="S64" s="167">
        <f t="shared" si="9"/>
        <v>3.7921637775080721E-3</v>
      </c>
      <c r="T64" s="14">
        <f t="shared" si="41"/>
        <v>0</v>
      </c>
      <c r="U64" s="167">
        <f t="shared" si="10"/>
        <v>0</v>
      </c>
      <c r="V64" s="22">
        <f t="shared" si="35"/>
        <v>25794</v>
      </c>
      <c r="W64" s="180">
        <f t="shared" si="19"/>
        <v>0.11813414550367538</v>
      </c>
      <c r="X64" s="73">
        <f t="shared" si="20"/>
        <v>218345</v>
      </c>
      <c r="Y64" s="295">
        <f t="shared" si="21"/>
        <v>1.6762463074492203E-3</v>
      </c>
      <c r="Z64" s="79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3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204"/>
    </row>
    <row r="65" spans="2:67" s="65" customFormat="1" ht="15" customHeight="1" x14ac:dyDescent="0.25">
      <c r="B65" s="912"/>
      <c r="C65" s="67" t="s">
        <v>147</v>
      </c>
      <c r="D65" s="48">
        <f t="shared" si="36"/>
        <v>3076</v>
      </c>
      <c r="E65" s="167">
        <f t="shared" si="13"/>
        <v>1.6059811834974468E-2</v>
      </c>
      <c r="F65" s="14">
        <f t="shared" si="37"/>
        <v>135659</v>
      </c>
      <c r="G65" s="167">
        <f t="shared" si="15"/>
        <v>0.70827633736046869</v>
      </c>
      <c r="H65" s="15">
        <f t="shared" si="38"/>
        <v>18839</v>
      </c>
      <c r="I65" s="167">
        <f t="shared" si="1"/>
        <v>9.8358515981496752E-2</v>
      </c>
      <c r="J65" s="14">
        <f t="shared" si="32"/>
        <v>6324</v>
      </c>
      <c r="K65" s="167">
        <f t="shared" si="3"/>
        <v>3.3017636555389647E-2</v>
      </c>
      <c r="L65" s="14">
        <f t="shared" si="33"/>
        <v>4960</v>
      </c>
      <c r="M65" s="167">
        <f t="shared" si="5"/>
        <v>2.5896185533638937E-2</v>
      </c>
      <c r="N65" s="14">
        <f t="shared" si="34"/>
        <v>288</v>
      </c>
      <c r="O65" s="167">
        <f t="shared" si="7"/>
        <v>1.5036494825983898E-3</v>
      </c>
      <c r="P65" s="14">
        <f t="shared" si="39"/>
        <v>18</v>
      </c>
      <c r="Q65" s="173">
        <f t="shared" si="8"/>
        <v>9.397809266239936E-5</v>
      </c>
      <c r="R65" s="14">
        <f t="shared" si="40"/>
        <v>564</v>
      </c>
      <c r="S65" s="167">
        <f t="shared" si="9"/>
        <v>2.9446469034218469E-3</v>
      </c>
      <c r="T65" s="14">
        <f t="shared" si="41"/>
        <v>0</v>
      </c>
      <c r="U65" s="167">
        <f t="shared" si="10"/>
        <v>0</v>
      </c>
      <c r="V65" s="22">
        <f t="shared" si="35"/>
        <v>21806</v>
      </c>
      <c r="W65" s="180">
        <f t="shared" si="19"/>
        <v>0.11384923825534891</v>
      </c>
      <c r="X65" s="73">
        <f t="shared" si="20"/>
        <v>191534</v>
      </c>
      <c r="Y65" s="295">
        <f t="shared" si="21"/>
        <v>1.5976275752607892E-3</v>
      </c>
      <c r="Z65" s="79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3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204"/>
    </row>
    <row r="66" spans="2:67" s="65" customFormat="1" ht="15" customHeight="1" x14ac:dyDescent="0.25">
      <c r="B66" s="912"/>
      <c r="C66" s="67" t="s">
        <v>148</v>
      </c>
      <c r="D66" s="48">
        <f t="shared" si="36"/>
        <v>1929</v>
      </c>
      <c r="E66" s="167">
        <f t="shared" si="13"/>
        <v>1.4455176961640202E-2</v>
      </c>
      <c r="F66" s="14">
        <f t="shared" si="37"/>
        <v>92605</v>
      </c>
      <c r="G66" s="167">
        <f t="shared" si="15"/>
        <v>0.69394591111077808</v>
      </c>
      <c r="H66" s="15">
        <f t="shared" si="38"/>
        <v>12349</v>
      </c>
      <c r="I66" s="167">
        <f t="shared" si="1"/>
        <v>9.253861083426379E-2</v>
      </c>
      <c r="J66" s="14">
        <f t="shared" si="32"/>
        <v>4263</v>
      </c>
      <c r="K66" s="167">
        <f t="shared" si="3"/>
        <v>3.1945266660172202E-2</v>
      </c>
      <c r="L66" s="14">
        <f t="shared" si="33"/>
        <v>3528</v>
      </c>
      <c r="M66" s="167">
        <f t="shared" si="5"/>
        <v>2.6437462063590787E-2</v>
      </c>
      <c r="N66" s="14">
        <f t="shared" si="34"/>
        <v>191</v>
      </c>
      <c r="O66" s="167">
        <f t="shared" si="7"/>
        <v>1.4312798339415648E-3</v>
      </c>
      <c r="P66" s="14">
        <f t="shared" si="39"/>
        <v>17</v>
      </c>
      <c r="Q66" s="173">
        <f t="shared" si="8"/>
        <v>1.273913988324953E-4</v>
      </c>
      <c r="R66" s="14">
        <f t="shared" si="40"/>
        <v>468</v>
      </c>
      <c r="S66" s="167">
        <f t="shared" si="9"/>
        <v>3.5070102737416353E-3</v>
      </c>
      <c r="T66" s="14">
        <f t="shared" si="41"/>
        <v>0</v>
      </c>
      <c r="U66" s="167">
        <f t="shared" si="10"/>
        <v>0</v>
      </c>
      <c r="V66" s="22">
        <f t="shared" si="35"/>
        <v>18097</v>
      </c>
      <c r="W66" s="180">
        <f t="shared" si="19"/>
        <v>0.13561189086303926</v>
      </c>
      <c r="X66" s="73">
        <f t="shared" si="20"/>
        <v>133447</v>
      </c>
      <c r="Y66" s="295">
        <f t="shared" si="21"/>
        <v>1.5586712327740602E-3</v>
      </c>
      <c r="Z66" s="79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3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204"/>
    </row>
    <row r="67" spans="2:67" s="65" customFormat="1" ht="15" customHeight="1" x14ac:dyDescent="0.25">
      <c r="B67" s="912"/>
      <c r="C67" s="67" t="s">
        <v>149</v>
      </c>
      <c r="D67" s="48">
        <f t="shared" si="36"/>
        <v>3095</v>
      </c>
      <c r="E67" s="167">
        <f t="shared" si="13"/>
        <v>1.3209504014067374E-2</v>
      </c>
      <c r="F67" s="14">
        <f t="shared" si="37"/>
        <v>157693</v>
      </c>
      <c r="G67" s="167">
        <f t="shared" si="15"/>
        <v>0.67303596655584053</v>
      </c>
      <c r="H67" s="15">
        <f t="shared" si="38"/>
        <v>22048</v>
      </c>
      <c r="I67" s="167">
        <f t="shared" si="1"/>
        <v>9.4101177545123579E-2</v>
      </c>
      <c r="J67" s="14">
        <f t="shared" si="32"/>
        <v>14310</v>
      </c>
      <c r="K67" s="167">
        <f t="shared" si="3"/>
        <v>6.1075283502844628E-2</v>
      </c>
      <c r="L67" s="14">
        <f t="shared" si="33"/>
        <v>7720</v>
      </c>
      <c r="M67" s="167">
        <f t="shared" si="5"/>
        <v>3.2949069786300529E-2</v>
      </c>
      <c r="N67" s="14">
        <f t="shared" si="34"/>
        <v>552</v>
      </c>
      <c r="O67" s="167">
        <f t="shared" si="7"/>
        <v>2.3559438500049081E-3</v>
      </c>
      <c r="P67" s="14">
        <f t="shared" si="39"/>
        <v>15</v>
      </c>
      <c r="Q67" s="173">
        <f t="shared" si="8"/>
        <v>6.4020213315350762E-5</v>
      </c>
      <c r="R67" s="14">
        <f t="shared" si="40"/>
        <v>738</v>
      </c>
      <c r="S67" s="167">
        <f t="shared" si="9"/>
        <v>3.1497944951152579E-3</v>
      </c>
      <c r="T67" s="14">
        <f t="shared" si="41"/>
        <v>0</v>
      </c>
      <c r="U67" s="167">
        <f t="shared" si="10"/>
        <v>0</v>
      </c>
      <c r="V67" s="22">
        <f t="shared" si="35"/>
        <v>28130</v>
      </c>
      <c r="W67" s="180">
        <f t="shared" si="19"/>
        <v>0.1200592400373878</v>
      </c>
      <c r="X67" s="73">
        <f t="shared" si="20"/>
        <v>234301</v>
      </c>
      <c r="Y67" s="295">
        <f t="shared" si="21"/>
        <v>2.4199640633202589E-3</v>
      </c>
      <c r="Z67" s="79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204"/>
    </row>
    <row r="68" spans="2:67" s="65" customFormat="1" ht="15" customHeight="1" x14ac:dyDescent="0.25">
      <c r="B68" s="912"/>
      <c r="C68" s="67" t="s">
        <v>18</v>
      </c>
      <c r="D68" s="48">
        <f t="shared" si="36"/>
        <v>3647</v>
      </c>
      <c r="E68" s="167">
        <f t="shared" si="13"/>
        <v>1.2837119585495146E-2</v>
      </c>
      <c r="F68" s="14">
        <f t="shared" si="37"/>
        <v>189428</v>
      </c>
      <c r="G68" s="167">
        <f t="shared" si="15"/>
        <v>0.66676991742286118</v>
      </c>
      <c r="H68" s="15">
        <f t="shared" si="38"/>
        <v>25021</v>
      </c>
      <c r="I68" s="167">
        <f t="shared" si="1"/>
        <v>8.8071721729825622E-2</v>
      </c>
      <c r="J68" s="14">
        <f t="shared" si="32"/>
        <v>20849</v>
      </c>
      <c r="K68" s="167">
        <f t="shared" si="3"/>
        <v>7.3386648269259197E-2</v>
      </c>
      <c r="L68" s="14">
        <f t="shared" si="33"/>
        <v>9282</v>
      </c>
      <c r="M68" s="167">
        <f t="shared" si="5"/>
        <v>3.2671824511260196E-2</v>
      </c>
      <c r="N68" s="14">
        <f t="shared" si="34"/>
        <v>854</v>
      </c>
      <c r="O68" s="167">
        <f t="shared" si="7"/>
        <v>3.006004970115946E-3</v>
      </c>
      <c r="P68" s="14">
        <f t="shared" si="39"/>
        <v>12</v>
      </c>
      <c r="Q68" s="173">
        <f t="shared" si="8"/>
        <v>4.2238945715914933E-5</v>
      </c>
      <c r="R68" s="14">
        <f t="shared" si="40"/>
        <v>877</v>
      </c>
      <c r="S68" s="167">
        <f t="shared" si="9"/>
        <v>3.086962949404783E-3</v>
      </c>
      <c r="T68" s="14">
        <f t="shared" si="41"/>
        <v>0</v>
      </c>
      <c r="U68" s="167">
        <f t="shared" si="10"/>
        <v>0</v>
      </c>
      <c r="V68" s="22">
        <f t="shared" si="35"/>
        <v>34128</v>
      </c>
      <c r="W68" s="180">
        <f t="shared" si="19"/>
        <v>0.12012756161606206</v>
      </c>
      <c r="X68" s="73">
        <f t="shared" si="20"/>
        <v>284098</v>
      </c>
      <c r="Y68" s="295">
        <f t="shared" si="21"/>
        <v>3.0482439158318608E-3</v>
      </c>
      <c r="Z68" s="79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204"/>
    </row>
    <row r="69" spans="2:67" s="65" customFormat="1" ht="15" customHeight="1" x14ac:dyDescent="0.25">
      <c r="B69" s="912"/>
      <c r="C69" s="67" t="s">
        <v>150</v>
      </c>
      <c r="D69" s="48">
        <f t="shared" si="36"/>
        <v>3481</v>
      </c>
      <c r="E69" s="167">
        <f t="shared" si="13"/>
        <v>1.2137928148765459E-2</v>
      </c>
      <c r="F69" s="14">
        <f t="shared" si="37"/>
        <v>191708</v>
      </c>
      <c r="G69" s="167">
        <f t="shared" si="15"/>
        <v>0.66846823600790828</v>
      </c>
      <c r="H69" s="15">
        <f t="shared" si="38"/>
        <v>24907</v>
      </c>
      <c r="I69" s="167">
        <f t="shared" si="1"/>
        <v>8.6848427578655935E-2</v>
      </c>
      <c r="J69" s="14">
        <f t="shared" si="32"/>
        <v>21126</v>
      </c>
      <c r="K69" s="167">
        <f t="shared" si="3"/>
        <v>7.3664426909169523E-2</v>
      </c>
      <c r="L69" s="14">
        <f t="shared" si="33"/>
        <v>10056</v>
      </c>
      <c r="M69" s="167">
        <f t="shared" si="5"/>
        <v>3.5064350894566353E-2</v>
      </c>
      <c r="N69" s="14">
        <f t="shared" si="34"/>
        <v>992</v>
      </c>
      <c r="O69" s="167">
        <f t="shared" si="7"/>
        <v>3.4590131351839516E-3</v>
      </c>
      <c r="P69" s="14">
        <f t="shared" si="39"/>
        <v>10</v>
      </c>
      <c r="Q69" s="173">
        <f t="shared" si="8"/>
        <v>3.4869084024031772E-5</v>
      </c>
      <c r="R69" s="14">
        <f t="shared" si="40"/>
        <v>913</v>
      </c>
      <c r="S69" s="167">
        <f t="shared" si="9"/>
        <v>3.1835473713941009E-3</v>
      </c>
      <c r="T69" s="14">
        <f t="shared" si="41"/>
        <v>0</v>
      </c>
      <c r="U69" s="167">
        <f t="shared" si="10"/>
        <v>0</v>
      </c>
      <c r="V69" s="22">
        <f t="shared" si="35"/>
        <v>33594</v>
      </c>
      <c r="W69" s="180">
        <f t="shared" si="19"/>
        <v>0.11713920087033233</v>
      </c>
      <c r="X69" s="73">
        <f t="shared" si="20"/>
        <v>286787</v>
      </c>
      <c r="Y69" s="295">
        <f t="shared" si="21"/>
        <v>3.4938822192079836E-3</v>
      </c>
      <c r="Z69" s="79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3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204"/>
    </row>
    <row r="70" spans="2:67" s="65" customFormat="1" ht="15" customHeight="1" thickBot="1" x14ac:dyDescent="0.3">
      <c r="B70" s="937"/>
      <c r="C70" s="68" t="s">
        <v>151</v>
      </c>
      <c r="D70" s="50">
        <f t="shared" si="36"/>
        <v>3002</v>
      </c>
      <c r="E70" s="168">
        <f t="shared" si="13"/>
        <v>1.2870641902899967E-2</v>
      </c>
      <c r="F70" s="17">
        <f t="shared" si="37"/>
        <v>159426</v>
      </c>
      <c r="G70" s="168">
        <f t="shared" si="15"/>
        <v>0.68351597468745173</v>
      </c>
      <c r="H70" s="15">
        <f t="shared" si="38"/>
        <v>19897</v>
      </c>
      <c r="I70" s="168">
        <f t="shared" si="1"/>
        <v>8.5305516969353984E-2</v>
      </c>
      <c r="J70" s="17">
        <f t="shared" si="32"/>
        <v>12366</v>
      </c>
      <c r="K70" s="168">
        <f t="shared" si="3"/>
        <v>5.3017440963111589E-2</v>
      </c>
      <c r="L70" s="17">
        <f t="shared" si="33"/>
        <v>8265</v>
      </c>
      <c r="M70" s="168">
        <f t="shared" si="5"/>
        <v>3.543499511241447E-2</v>
      </c>
      <c r="N70" s="17">
        <f t="shared" si="34"/>
        <v>401</v>
      </c>
      <c r="O70" s="168">
        <f t="shared" si="7"/>
        <v>1.7192296479223474E-3</v>
      </c>
      <c r="P70" s="17">
        <f t="shared" si="39"/>
        <v>0</v>
      </c>
      <c r="Q70" s="168">
        <f t="shared" si="8"/>
        <v>0</v>
      </c>
      <c r="R70" s="17">
        <f t="shared" si="40"/>
        <v>705</v>
      </c>
      <c r="S70" s="168">
        <f t="shared" si="9"/>
        <v>3.0225857899881668E-3</v>
      </c>
      <c r="T70" s="17">
        <f t="shared" si="41"/>
        <v>0</v>
      </c>
      <c r="U70" s="168">
        <f t="shared" si="10"/>
        <v>0</v>
      </c>
      <c r="V70" s="23">
        <f t="shared" si="35"/>
        <v>29182</v>
      </c>
      <c r="W70" s="181">
        <f t="shared" si="19"/>
        <v>0.12511361492685771</v>
      </c>
      <c r="X70" s="74">
        <f t="shared" si="20"/>
        <v>233244</v>
      </c>
      <c r="Y70" s="295">
        <f t="shared" si="21"/>
        <v>1.7192296479223474E-3</v>
      </c>
      <c r="Z70" s="79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3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204"/>
    </row>
    <row r="71" spans="2:67" s="65" customFormat="1" ht="15" customHeight="1" thickBot="1" x14ac:dyDescent="0.3">
      <c r="B71" s="935" t="s">
        <v>30</v>
      </c>
      <c r="C71" s="936"/>
      <c r="D71" s="45">
        <f t="shared" si="36"/>
        <v>38470</v>
      </c>
      <c r="E71" s="159">
        <f t="shared" si="13"/>
        <v>1.3670741592422849E-2</v>
      </c>
      <c r="F71" s="28">
        <f t="shared" si="37"/>
        <v>1922009</v>
      </c>
      <c r="G71" s="159">
        <f t="shared" si="15"/>
        <v>0.68300723621811921</v>
      </c>
      <c r="H71" s="28">
        <f t="shared" si="38"/>
        <v>252150</v>
      </c>
      <c r="I71" s="159">
        <f t="shared" ref="I71:I84" si="42">H71/$X71</f>
        <v>8.9604301859355889E-2</v>
      </c>
      <c r="J71" s="28">
        <f t="shared" ref="J71:J84" si="43">J169+AE169+BL169</f>
        <v>162639</v>
      </c>
      <c r="K71" s="159">
        <f t="shared" ref="K71:K84" si="44">J71/$X71</f>
        <v>5.779557426176396E-2</v>
      </c>
      <c r="L71" s="28">
        <f t="shared" ref="L71:L84" si="45">L169+AG169+AY169+BE169</f>
        <v>95760</v>
      </c>
      <c r="M71" s="159">
        <f t="shared" ref="M71:M84" si="46">L71/$X71</f>
        <v>3.4029379123743486E-2</v>
      </c>
      <c r="N71" s="28">
        <f t="shared" ref="N71:N84" si="47">N169+AI169+BG169</f>
        <v>6751</v>
      </c>
      <c r="O71" s="159">
        <f t="shared" ref="O71:O84" si="48">N71/$X71</f>
        <v>2.3990427993357591E-3</v>
      </c>
      <c r="P71" s="28">
        <f t="shared" si="39"/>
        <v>72</v>
      </c>
      <c r="Q71" s="190">
        <f t="shared" ref="Q71:Q84" si="49">P71/$X71</f>
        <v>2.5585999341160517E-5</v>
      </c>
      <c r="R71" s="28">
        <f t="shared" si="40"/>
        <v>9801</v>
      </c>
      <c r="S71" s="159">
        <f t="shared" ref="S71:S84" si="50">R71/$X71</f>
        <v>3.4828941603154756E-3</v>
      </c>
      <c r="T71" s="28">
        <f t="shared" si="41"/>
        <v>0</v>
      </c>
      <c r="U71" s="159">
        <f t="shared" ref="U71:U84" si="51">T71/$X71</f>
        <v>0</v>
      </c>
      <c r="V71" s="29">
        <f t="shared" ref="V71:V84" si="52">V169+AQ169+BN169</f>
        <v>326387</v>
      </c>
      <c r="W71" s="182">
        <f t="shared" si="19"/>
        <v>0.11598524398560218</v>
      </c>
      <c r="X71" s="30">
        <f t="shared" si="20"/>
        <v>2814039</v>
      </c>
      <c r="Y71" s="295">
        <f t="shared" si="21"/>
        <v>2.4246287986769196E-3</v>
      </c>
      <c r="Z71" s="79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3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204"/>
    </row>
    <row r="72" spans="2:67" s="65" customFormat="1" ht="15" customHeight="1" x14ac:dyDescent="0.25">
      <c r="B72" s="911">
        <v>2019</v>
      </c>
      <c r="C72" s="66" t="s">
        <v>143</v>
      </c>
      <c r="D72" s="47">
        <f t="shared" ref="D72:D84" si="53">D170+Y170+AU170</f>
        <v>3454</v>
      </c>
      <c r="E72" s="166">
        <f t="shared" ref="E72:E84" si="54">D72/$X72</f>
        <v>1.3323047251687561E-2</v>
      </c>
      <c r="F72" s="15">
        <f t="shared" ref="F72:F84" si="55">F170+AA170+AT170+AW170</f>
        <v>176671</v>
      </c>
      <c r="G72" s="166">
        <f t="shared" ref="G72:G84" si="56">F72/$X72</f>
        <v>0.68146962391513988</v>
      </c>
      <c r="H72" s="15">
        <f t="shared" si="38"/>
        <v>25430</v>
      </c>
      <c r="I72" s="166">
        <f t="shared" si="42"/>
        <v>9.8090646094503381E-2</v>
      </c>
      <c r="J72" s="15">
        <f t="shared" si="43"/>
        <v>13834</v>
      </c>
      <c r="K72" s="166">
        <f t="shared" si="44"/>
        <v>5.3361620057859209E-2</v>
      </c>
      <c r="L72" s="16">
        <f t="shared" si="45"/>
        <v>10177</v>
      </c>
      <c r="M72" s="166">
        <f t="shared" si="46"/>
        <v>3.9255544840887176E-2</v>
      </c>
      <c r="N72" s="15">
        <f t="shared" si="47"/>
        <v>655</v>
      </c>
      <c r="O72" s="166">
        <f t="shared" si="48"/>
        <v>2.5265188042430087E-3</v>
      </c>
      <c r="P72" s="15">
        <f t="shared" ref="P72:P84" si="57">P170+AK170</f>
        <v>0</v>
      </c>
      <c r="Q72" s="166">
        <f t="shared" si="49"/>
        <v>0</v>
      </c>
      <c r="R72" s="15">
        <f t="shared" ref="R72:R84" si="58">R170+AM170</f>
        <v>896</v>
      </c>
      <c r="S72" s="166">
        <f t="shared" si="50"/>
        <v>3.4561234329797495E-3</v>
      </c>
      <c r="T72" s="15">
        <f t="shared" ref="T72:T84" si="59">T170+AO170</f>
        <v>63</v>
      </c>
      <c r="U72" s="166">
        <f t="shared" si="51"/>
        <v>2.4300867888138862E-4</v>
      </c>
      <c r="V72" s="25">
        <f t="shared" si="52"/>
        <v>28070</v>
      </c>
      <c r="W72" s="183">
        <f t="shared" ref="W72:W84" si="60">V72/$X72</f>
        <v>0.10827386692381871</v>
      </c>
      <c r="X72" s="75">
        <f t="shared" ref="X72:X84" si="61">D72+F72+H72+J72+L72+N72+P72+R72+T72+V72</f>
        <v>259250</v>
      </c>
      <c r="Y72" s="295">
        <f t="shared" ref="Y72:Y83" si="62">O72+Q72+U72</f>
        <v>2.7695274831243972E-3</v>
      </c>
      <c r="Z72" s="79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3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204"/>
    </row>
    <row r="73" spans="2:67" s="65" customFormat="1" ht="15" customHeight="1" x14ac:dyDescent="0.25">
      <c r="B73" s="912"/>
      <c r="C73" s="67" t="s">
        <v>144</v>
      </c>
      <c r="D73" s="48">
        <f t="shared" si="53"/>
        <v>3675</v>
      </c>
      <c r="E73" s="167">
        <f t="shared" si="54"/>
        <v>1.3194601523034004E-2</v>
      </c>
      <c r="F73" s="14">
        <f t="shared" si="55"/>
        <v>184897</v>
      </c>
      <c r="G73" s="167">
        <f t="shared" si="56"/>
        <v>0.66384822797399134</v>
      </c>
      <c r="H73" s="15">
        <f t="shared" ref="H73:H82" si="63">H171+AC171+BA171+BI171+BC171+BJ171</f>
        <v>29194</v>
      </c>
      <c r="I73" s="167">
        <f t="shared" si="42"/>
        <v>0.10481719642542986</v>
      </c>
      <c r="J73" s="14">
        <f t="shared" si="43"/>
        <v>21008</v>
      </c>
      <c r="K73" s="167">
        <f t="shared" si="44"/>
        <v>7.5426445930856692E-2</v>
      </c>
      <c r="L73" s="14">
        <f t="shared" si="45"/>
        <v>9909</v>
      </c>
      <c r="M73" s="167">
        <f t="shared" si="46"/>
        <v>3.5576954147413319E-2</v>
      </c>
      <c r="N73" s="14">
        <f t="shared" si="47"/>
        <v>1140</v>
      </c>
      <c r="O73" s="167">
        <f t="shared" si="48"/>
        <v>4.0930192479615686E-3</v>
      </c>
      <c r="P73" s="14">
        <f t="shared" si="57"/>
        <v>0</v>
      </c>
      <c r="Q73" s="167">
        <f t="shared" si="49"/>
        <v>0</v>
      </c>
      <c r="R73" s="14">
        <f t="shared" si="58"/>
        <v>1019</v>
      </c>
      <c r="S73" s="167">
        <f t="shared" si="50"/>
        <v>3.6585847488358231E-3</v>
      </c>
      <c r="T73" s="14">
        <f t="shared" si="59"/>
        <v>4</v>
      </c>
      <c r="U73" s="173">
        <f t="shared" si="51"/>
        <v>1.4361471045479188E-5</v>
      </c>
      <c r="V73" s="22">
        <f t="shared" si="52"/>
        <v>27677</v>
      </c>
      <c r="W73" s="180">
        <f t="shared" si="60"/>
        <v>9.937060853143187E-2</v>
      </c>
      <c r="X73" s="73">
        <f t="shared" si="61"/>
        <v>278523</v>
      </c>
      <c r="Y73" s="295">
        <f t="shared" si="62"/>
        <v>4.1073807190070482E-3</v>
      </c>
      <c r="Z73" s="79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3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204"/>
    </row>
    <row r="74" spans="2:67" s="65" customFormat="1" ht="15" customHeight="1" x14ac:dyDescent="0.25">
      <c r="B74" s="912"/>
      <c r="C74" s="67" t="s">
        <v>145</v>
      </c>
      <c r="D74" s="48">
        <f t="shared" si="53"/>
        <v>3790</v>
      </c>
      <c r="E74" s="167">
        <f t="shared" si="54"/>
        <v>1.3840653541783071E-2</v>
      </c>
      <c r="F74" s="14">
        <f t="shared" si="55"/>
        <v>188313</v>
      </c>
      <c r="G74" s="167">
        <f t="shared" si="56"/>
        <v>0.68769788665271647</v>
      </c>
      <c r="H74" s="15">
        <f t="shared" si="63"/>
        <v>25973</v>
      </c>
      <c r="I74" s="167">
        <f t="shared" si="42"/>
        <v>9.4850473467211524E-2</v>
      </c>
      <c r="J74" s="14">
        <f t="shared" si="43"/>
        <v>18197</v>
      </c>
      <c r="K74" s="167">
        <f t="shared" si="44"/>
        <v>6.6453396437948953E-2</v>
      </c>
      <c r="L74" s="14">
        <f t="shared" si="45"/>
        <v>9305</v>
      </c>
      <c r="M74" s="167">
        <f t="shared" si="46"/>
        <v>3.3980812983190362E-2</v>
      </c>
      <c r="N74" s="14">
        <f t="shared" si="47"/>
        <v>868</v>
      </c>
      <c r="O74" s="167">
        <f t="shared" si="48"/>
        <v>3.1698383309413472E-3</v>
      </c>
      <c r="P74" s="14">
        <f t="shared" si="57"/>
        <v>0</v>
      </c>
      <c r="Q74" s="167">
        <f t="shared" si="49"/>
        <v>0</v>
      </c>
      <c r="R74" s="14">
        <f t="shared" si="58"/>
        <v>917</v>
      </c>
      <c r="S74" s="167">
        <f t="shared" si="50"/>
        <v>3.3487808173654553E-3</v>
      </c>
      <c r="T74" s="14">
        <f t="shared" si="59"/>
        <v>0</v>
      </c>
      <c r="U74" s="167">
        <f t="shared" si="51"/>
        <v>0</v>
      </c>
      <c r="V74" s="22">
        <f t="shared" si="52"/>
        <v>26468</v>
      </c>
      <c r="W74" s="180">
        <f t="shared" si="60"/>
        <v>9.6658157768842831E-2</v>
      </c>
      <c r="X74" s="73">
        <f t="shared" si="61"/>
        <v>273831</v>
      </c>
      <c r="Y74" s="295">
        <f t="shared" si="62"/>
        <v>3.1698383309413472E-3</v>
      </c>
      <c r="Z74" s="79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3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204"/>
    </row>
    <row r="75" spans="2:67" s="65" customFormat="1" ht="15" customHeight="1" x14ac:dyDescent="0.25">
      <c r="B75" s="912"/>
      <c r="C75" s="67" t="s">
        <v>15</v>
      </c>
      <c r="D75" s="48">
        <f t="shared" si="53"/>
        <v>3282</v>
      </c>
      <c r="E75" s="167">
        <f t="shared" si="54"/>
        <v>1.3748439581430809E-2</v>
      </c>
      <c r="F75" s="14">
        <f t="shared" si="55"/>
        <v>165243</v>
      </c>
      <c r="G75" s="167">
        <f t="shared" si="56"/>
        <v>0.69221005537915026</v>
      </c>
      <c r="H75" s="15">
        <f t="shared" si="63"/>
        <v>23020</v>
      </c>
      <c r="I75" s="167">
        <f t="shared" si="42"/>
        <v>9.6431773054398914E-2</v>
      </c>
      <c r="J75" s="14">
        <f t="shared" si="43"/>
        <v>13951</v>
      </c>
      <c r="K75" s="167">
        <f t="shared" si="44"/>
        <v>5.8441340828927858E-2</v>
      </c>
      <c r="L75" s="14">
        <f t="shared" si="45"/>
        <v>8114</v>
      </c>
      <c r="M75" s="167">
        <f t="shared" si="46"/>
        <v>3.3989896027949294E-2</v>
      </c>
      <c r="N75" s="14">
        <f t="shared" si="47"/>
        <v>653</v>
      </c>
      <c r="O75" s="167">
        <f t="shared" si="48"/>
        <v>2.7354451696143568E-3</v>
      </c>
      <c r="P75" s="14">
        <f t="shared" si="57"/>
        <v>0</v>
      </c>
      <c r="Q75" s="167">
        <f t="shared" si="49"/>
        <v>0</v>
      </c>
      <c r="R75" s="14">
        <f t="shared" si="58"/>
        <v>752</v>
      </c>
      <c r="S75" s="167">
        <f t="shared" si="50"/>
        <v>3.1501604403522147E-3</v>
      </c>
      <c r="T75" s="14">
        <f t="shared" si="59"/>
        <v>0</v>
      </c>
      <c r="U75" s="167">
        <f t="shared" si="51"/>
        <v>0</v>
      </c>
      <c r="V75" s="22">
        <f t="shared" si="52"/>
        <v>23703</v>
      </c>
      <c r="W75" s="180">
        <f t="shared" si="60"/>
        <v>9.9292889518176261E-2</v>
      </c>
      <c r="X75" s="73">
        <f t="shared" si="61"/>
        <v>238718</v>
      </c>
      <c r="Y75" s="295">
        <f t="shared" si="62"/>
        <v>2.7354451696143568E-3</v>
      </c>
      <c r="Z75" s="79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3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204"/>
    </row>
    <row r="76" spans="2:67" s="65" customFormat="1" ht="15" customHeight="1" x14ac:dyDescent="0.25">
      <c r="B76" s="912"/>
      <c r="C76" s="67" t="s">
        <v>146</v>
      </c>
      <c r="D76" s="48">
        <f>D174+Y174+AU174</f>
        <v>3885</v>
      </c>
      <c r="E76" s="167">
        <f t="shared" si="54"/>
        <v>1.3394242372004827E-2</v>
      </c>
      <c r="F76" s="14">
        <f t="shared" si="55"/>
        <v>198763</v>
      </c>
      <c r="G76" s="167">
        <f t="shared" si="56"/>
        <v>0.68527150491294608</v>
      </c>
      <c r="H76" s="15">
        <f t="shared" si="63"/>
        <v>28594</v>
      </c>
      <c r="I76" s="167">
        <f t="shared" si="42"/>
        <v>9.8583002930529226E-2</v>
      </c>
      <c r="J76" s="14">
        <f t="shared" si="43"/>
        <v>17406</v>
      </c>
      <c r="K76" s="167">
        <f t="shared" si="44"/>
        <v>6.0010343044302708E-2</v>
      </c>
      <c r="L76" s="14">
        <f t="shared" si="45"/>
        <v>10152</v>
      </c>
      <c r="M76" s="167">
        <f t="shared" si="46"/>
        <v>3.5000861920358561E-2</v>
      </c>
      <c r="N76" s="14">
        <f t="shared" si="47"/>
        <v>1060</v>
      </c>
      <c r="O76" s="167">
        <f t="shared" si="48"/>
        <v>3.6545423202896054E-3</v>
      </c>
      <c r="P76" s="14">
        <f t="shared" si="57"/>
        <v>0</v>
      </c>
      <c r="Q76" s="167">
        <f t="shared" si="49"/>
        <v>0</v>
      </c>
      <c r="R76" s="14">
        <f t="shared" si="58"/>
        <v>951</v>
      </c>
      <c r="S76" s="167">
        <f t="shared" si="50"/>
        <v>3.2787450439579384E-3</v>
      </c>
      <c r="T76" s="14">
        <f t="shared" si="59"/>
        <v>0</v>
      </c>
      <c r="U76" s="167">
        <f t="shared" si="51"/>
        <v>0</v>
      </c>
      <c r="V76" s="22">
        <f t="shared" si="52"/>
        <v>29239</v>
      </c>
      <c r="W76" s="180">
        <f t="shared" si="60"/>
        <v>0.1008067574556111</v>
      </c>
      <c r="X76" s="73">
        <f t="shared" si="61"/>
        <v>290050</v>
      </c>
      <c r="Y76" s="295">
        <f t="shared" si="62"/>
        <v>3.6545423202896054E-3</v>
      </c>
      <c r="Z76" s="79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3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409"/>
      <c r="BK76" s="64"/>
      <c r="BL76" s="64"/>
      <c r="BM76" s="64"/>
      <c r="BN76" s="64"/>
      <c r="BO76" s="204"/>
    </row>
    <row r="77" spans="2:67" s="65" customFormat="1" ht="15" customHeight="1" x14ac:dyDescent="0.25">
      <c r="B77" s="912"/>
      <c r="C77" s="67" t="s">
        <v>152</v>
      </c>
      <c r="D77" s="48">
        <f t="shared" si="53"/>
        <v>3364</v>
      </c>
      <c r="E77" s="167">
        <f t="shared" si="54"/>
        <v>1.5016449350730512E-2</v>
      </c>
      <c r="F77" s="14">
        <f t="shared" si="55"/>
        <v>159821</v>
      </c>
      <c r="G77" s="167">
        <f t="shared" si="56"/>
        <v>0.713419724043728</v>
      </c>
      <c r="H77" s="15">
        <f t="shared" si="63"/>
        <v>19992</v>
      </c>
      <c r="I77" s="167">
        <f t="shared" si="42"/>
        <v>8.9241633596850292E-2</v>
      </c>
      <c r="J77" s="14">
        <f t="shared" si="43"/>
        <v>9702</v>
      </c>
      <c r="K77" s="167">
        <f t="shared" si="44"/>
        <v>4.3308439833765582E-2</v>
      </c>
      <c r="L77" s="14">
        <f t="shared" si="45"/>
        <v>6651</v>
      </c>
      <c r="M77" s="167">
        <f t="shared" si="46"/>
        <v>2.9689180925002567E-2</v>
      </c>
      <c r="N77" s="14">
        <f t="shared" si="47"/>
        <v>482</v>
      </c>
      <c r="O77" s="167">
        <f t="shared" si="48"/>
        <v>2.1515840032854065E-3</v>
      </c>
      <c r="P77" s="14">
        <f t="shared" si="57"/>
        <v>0</v>
      </c>
      <c r="Q77" s="167">
        <f t="shared" si="49"/>
        <v>0</v>
      </c>
      <c r="R77" s="14">
        <f t="shared" si="58"/>
        <v>615</v>
      </c>
      <c r="S77" s="167">
        <f t="shared" si="50"/>
        <v>2.7452783444409231E-3</v>
      </c>
      <c r="T77" s="14">
        <f t="shared" si="59"/>
        <v>0</v>
      </c>
      <c r="U77" s="167">
        <f t="shared" si="51"/>
        <v>0</v>
      </c>
      <c r="V77" s="22">
        <f t="shared" si="52"/>
        <v>23394</v>
      </c>
      <c r="W77" s="180">
        <f t="shared" si="60"/>
        <v>0.10442770990219667</v>
      </c>
      <c r="X77" s="73">
        <f t="shared" si="61"/>
        <v>224021</v>
      </c>
      <c r="Y77" s="295">
        <f t="shared" si="62"/>
        <v>2.1515840032854065E-3</v>
      </c>
      <c r="Z77" s="79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3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204"/>
    </row>
    <row r="78" spans="2:67" s="65" customFormat="1" ht="15" customHeight="1" x14ac:dyDescent="0.25">
      <c r="B78" s="912"/>
      <c r="C78" s="67" t="s">
        <v>147</v>
      </c>
      <c r="D78" s="48">
        <f t="shared" si="53"/>
        <v>3600</v>
      </c>
      <c r="E78" s="167">
        <f t="shared" si="54"/>
        <v>1.6126936912318739E-2</v>
      </c>
      <c r="F78" s="14">
        <f t="shared" si="55"/>
        <v>157362</v>
      </c>
      <c r="G78" s="167">
        <f t="shared" si="56"/>
        <v>0.70493529066563931</v>
      </c>
      <c r="H78" s="15">
        <f t="shared" si="63"/>
        <v>22983</v>
      </c>
      <c r="I78" s="167">
        <f t="shared" si="42"/>
        <v>0.10295705307106155</v>
      </c>
      <c r="J78" s="14">
        <f t="shared" si="43"/>
        <v>8507</v>
      </c>
      <c r="K78" s="167">
        <f t="shared" si="44"/>
        <v>3.8108847864748753E-2</v>
      </c>
      <c r="L78" s="14">
        <f t="shared" si="45"/>
        <v>6369</v>
      </c>
      <c r="M78" s="167">
        <f t="shared" si="46"/>
        <v>2.8531239220710571E-2</v>
      </c>
      <c r="N78" s="14">
        <f t="shared" si="47"/>
        <v>417</v>
      </c>
      <c r="O78" s="167">
        <f t="shared" si="48"/>
        <v>1.868036859010254E-3</v>
      </c>
      <c r="P78" s="14">
        <f t="shared" si="57"/>
        <v>0</v>
      </c>
      <c r="Q78" s="167">
        <f t="shared" si="49"/>
        <v>0</v>
      </c>
      <c r="R78" s="14">
        <f t="shared" si="58"/>
        <v>508</v>
      </c>
      <c r="S78" s="167">
        <f t="shared" si="50"/>
        <v>2.2756899865160889E-3</v>
      </c>
      <c r="T78" s="14">
        <f t="shared" si="59"/>
        <v>0</v>
      </c>
      <c r="U78" s="167">
        <f t="shared" si="51"/>
        <v>0</v>
      </c>
      <c r="V78" s="22">
        <f t="shared" si="52"/>
        <v>23483</v>
      </c>
      <c r="W78" s="180">
        <f t="shared" si="60"/>
        <v>0.10519690541999471</v>
      </c>
      <c r="X78" s="73">
        <f t="shared" si="61"/>
        <v>223229</v>
      </c>
      <c r="Y78" s="295">
        <f t="shared" si="62"/>
        <v>1.868036859010254E-3</v>
      </c>
      <c r="Z78" s="79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3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204"/>
    </row>
    <row r="79" spans="2:67" s="65" customFormat="1" ht="15" customHeight="1" x14ac:dyDescent="0.25">
      <c r="B79" s="912"/>
      <c r="C79" s="67" t="s">
        <v>148</v>
      </c>
      <c r="D79" s="48">
        <f t="shared" si="53"/>
        <v>2159</v>
      </c>
      <c r="E79" s="167">
        <f t="shared" si="54"/>
        <v>1.4752810140421607E-2</v>
      </c>
      <c r="F79" s="14">
        <f t="shared" si="55"/>
        <v>104118</v>
      </c>
      <c r="G79" s="167">
        <f t="shared" si="56"/>
        <v>0.71145580648467666</v>
      </c>
      <c r="H79" s="15">
        <f t="shared" si="63"/>
        <v>12766</v>
      </c>
      <c r="I79" s="167">
        <f t="shared" si="42"/>
        <v>8.7232225221223814E-2</v>
      </c>
      <c r="J79" s="14">
        <f t="shared" si="43"/>
        <v>4739</v>
      </c>
      <c r="K79" s="167">
        <f t="shared" si="44"/>
        <v>3.2382384092384434E-2</v>
      </c>
      <c r="L79" s="14">
        <f t="shared" si="45"/>
        <v>3834</v>
      </c>
      <c r="M79" s="167">
        <f t="shared" si="46"/>
        <v>2.6198366872800576E-2</v>
      </c>
      <c r="N79" s="14">
        <f t="shared" si="47"/>
        <v>77</v>
      </c>
      <c r="O79" s="167">
        <f t="shared" si="48"/>
        <v>5.2615395127951069E-4</v>
      </c>
      <c r="P79" s="14">
        <f t="shared" si="57"/>
        <v>0</v>
      </c>
      <c r="Q79" s="167">
        <f t="shared" si="49"/>
        <v>0</v>
      </c>
      <c r="R79" s="14">
        <f t="shared" si="58"/>
        <v>262</v>
      </c>
      <c r="S79" s="167">
        <f t="shared" si="50"/>
        <v>1.7902900679900235E-3</v>
      </c>
      <c r="T79" s="14">
        <f t="shared" si="59"/>
        <v>0</v>
      </c>
      <c r="U79" s="167">
        <f t="shared" si="51"/>
        <v>0</v>
      </c>
      <c r="V79" s="22">
        <f t="shared" si="52"/>
        <v>18390</v>
      </c>
      <c r="W79" s="180">
        <f t="shared" si="60"/>
        <v>0.1256619631692234</v>
      </c>
      <c r="X79" s="73">
        <f t="shared" si="61"/>
        <v>146345</v>
      </c>
      <c r="Y79" s="295">
        <f t="shared" si="62"/>
        <v>5.2615395127951069E-4</v>
      </c>
      <c r="Z79" s="79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3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204"/>
    </row>
    <row r="80" spans="2:67" s="65" customFormat="1" ht="15" customHeight="1" x14ac:dyDescent="0.25">
      <c r="B80" s="912"/>
      <c r="C80" s="67" t="s">
        <v>149</v>
      </c>
      <c r="D80" s="48">
        <f t="shared" si="53"/>
        <v>3300</v>
      </c>
      <c r="E80" s="167">
        <f t="shared" si="54"/>
        <v>1.3050390325310638E-2</v>
      </c>
      <c r="F80" s="14">
        <f t="shared" si="55"/>
        <v>174716</v>
      </c>
      <c r="G80" s="167">
        <f t="shared" si="56"/>
        <v>0.69094302911423444</v>
      </c>
      <c r="H80" s="15">
        <f t="shared" si="63"/>
        <v>24055</v>
      </c>
      <c r="I80" s="167">
        <f t="shared" si="42"/>
        <v>9.5129436144044677E-2</v>
      </c>
      <c r="J80" s="14">
        <f t="shared" si="43"/>
        <v>14628</v>
      </c>
      <c r="K80" s="167">
        <f t="shared" si="44"/>
        <v>5.7848821114740615E-2</v>
      </c>
      <c r="L80" s="14">
        <f t="shared" si="45"/>
        <v>7706</v>
      </c>
      <c r="M80" s="167">
        <f t="shared" si="46"/>
        <v>3.0474638741467813E-2</v>
      </c>
      <c r="N80" s="14">
        <f t="shared" si="47"/>
        <v>661</v>
      </c>
      <c r="O80" s="167">
        <f t="shared" si="48"/>
        <v>2.6140327287970705E-3</v>
      </c>
      <c r="P80" s="14">
        <f t="shared" si="57"/>
        <v>0</v>
      </c>
      <c r="Q80" s="167">
        <f t="shared" si="49"/>
        <v>0</v>
      </c>
      <c r="R80" s="14">
        <f t="shared" si="58"/>
        <v>849</v>
      </c>
      <c r="S80" s="167">
        <f t="shared" si="50"/>
        <v>3.3575095109662826E-3</v>
      </c>
      <c r="T80" s="14">
        <f t="shared" si="59"/>
        <v>0</v>
      </c>
      <c r="U80" s="167">
        <f t="shared" si="51"/>
        <v>0</v>
      </c>
      <c r="V80" s="22">
        <f t="shared" si="52"/>
        <v>26951</v>
      </c>
      <c r="W80" s="180">
        <f t="shared" si="60"/>
        <v>0.1065821423204385</v>
      </c>
      <c r="X80" s="73">
        <f t="shared" si="61"/>
        <v>252866</v>
      </c>
      <c r="Y80" s="295">
        <f t="shared" si="62"/>
        <v>2.6140327287970705E-3</v>
      </c>
      <c r="Z80" s="79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3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204"/>
    </row>
    <row r="81" spans="2:67" s="65" customFormat="1" ht="15" customHeight="1" x14ac:dyDescent="0.25">
      <c r="B81" s="912"/>
      <c r="C81" s="67" t="s">
        <v>18</v>
      </c>
      <c r="D81" s="48">
        <f t="shared" si="53"/>
        <v>3945</v>
      </c>
      <c r="E81" s="167">
        <f t="shared" si="54"/>
        <v>1.1983341787993573E-2</v>
      </c>
      <c r="F81" s="14">
        <f t="shared" si="55"/>
        <v>219444</v>
      </c>
      <c r="G81" s="167">
        <f t="shared" si="56"/>
        <v>0.66658363886551619</v>
      </c>
      <c r="H81" s="15">
        <f t="shared" si="63"/>
        <v>30504</v>
      </c>
      <c r="I81" s="167">
        <f t="shared" si="42"/>
        <v>9.2659026083892509E-2</v>
      </c>
      <c r="J81" s="14">
        <f t="shared" si="43"/>
        <v>24387</v>
      </c>
      <c r="K81" s="167">
        <f t="shared" si="44"/>
        <v>7.4078011706919966E-2</v>
      </c>
      <c r="L81" s="14">
        <f t="shared" si="45"/>
        <v>12197</v>
      </c>
      <c r="M81" s="167">
        <f t="shared" si="46"/>
        <v>3.7049637462143882E-2</v>
      </c>
      <c r="N81" s="14">
        <f t="shared" si="47"/>
        <v>992</v>
      </c>
      <c r="O81" s="167">
        <f t="shared" si="48"/>
        <v>3.0133016612647967E-3</v>
      </c>
      <c r="P81" s="14">
        <f t="shared" si="57"/>
        <v>1</v>
      </c>
      <c r="Q81" s="174">
        <f t="shared" si="49"/>
        <v>3.0376024811137065E-6</v>
      </c>
      <c r="R81" s="14">
        <f t="shared" si="58"/>
        <v>1452</v>
      </c>
      <c r="S81" s="167">
        <f t="shared" si="50"/>
        <v>4.4105988025771019E-3</v>
      </c>
      <c r="T81" s="14">
        <f t="shared" si="59"/>
        <v>0</v>
      </c>
      <c r="U81" s="167">
        <f t="shared" si="51"/>
        <v>0</v>
      </c>
      <c r="V81" s="22">
        <f t="shared" si="52"/>
        <v>36285</v>
      </c>
      <c r="W81" s="180">
        <f t="shared" si="60"/>
        <v>0.11021940602721084</v>
      </c>
      <c r="X81" s="73">
        <f t="shared" si="61"/>
        <v>329207</v>
      </c>
      <c r="Y81" s="295">
        <f t="shared" si="62"/>
        <v>3.0163392637459104E-3</v>
      </c>
      <c r="Z81" s="79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3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204"/>
    </row>
    <row r="82" spans="2:67" s="65" customFormat="1" ht="15" customHeight="1" x14ac:dyDescent="0.25">
      <c r="B82" s="912"/>
      <c r="C82" s="67" t="s">
        <v>150</v>
      </c>
      <c r="D82" s="48">
        <f t="shared" si="53"/>
        <v>3633</v>
      </c>
      <c r="E82" s="167">
        <f t="shared" si="54"/>
        <v>1.1546199098042581E-2</v>
      </c>
      <c r="F82" s="14">
        <f t="shared" si="55"/>
        <v>209950</v>
      </c>
      <c r="G82" s="167">
        <f t="shared" si="56"/>
        <v>0.66725144526122759</v>
      </c>
      <c r="H82" s="15">
        <f t="shared" si="63"/>
        <v>28989</v>
      </c>
      <c r="I82" s="167">
        <f t="shared" si="42"/>
        <v>9.213123194416635E-2</v>
      </c>
      <c r="J82" s="14">
        <f t="shared" si="43"/>
        <v>24481</v>
      </c>
      <c r="K82" s="167">
        <f t="shared" si="44"/>
        <v>7.780415637742373E-2</v>
      </c>
      <c r="L82" s="14">
        <f t="shared" si="45"/>
        <v>11845</v>
      </c>
      <c r="M82" s="167">
        <f t="shared" si="46"/>
        <v>3.7645122024859444E-2</v>
      </c>
      <c r="N82" s="14">
        <f t="shared" si="47"/>
        <v>1070</v>
      </c>
      <c r="O82" s="167">
        <f t="shared" si="48"/>
        <v>3.4006146531531962E-3</v>
      </c>
      <c r="P82" s="14">
        <f t="shared" si="57"/>
        <v>0</v>
      </c>
      <c r="Q82" s="167">
        <f t="shared" si="49"/>
        <v>0</v>
      </c>
      <c r="R82" s="14">
        <f t="shared" si="58"/>
        <v>1322</v>
      </c>
      <c r="S82" s="167">
        <f t="shared" si="50"/>
        <v>4.201507076138809E-3</v>
      </c>
      <c r="T82" s="14">
        <f t="shared" si="59"/>
        <v>0</v>
      </c>
      <c r="U82" s="167">
        <f t="shared" si="51"/>
        <v>0</v>
      </c>
      <c r="V82" s="22">
        <f t="shared" si="52"/>
        <v>33359</v>
      </c>
      <c r="W82" s="180">
        <f t="shared" si="60"/>
        <v>0.10601972356498829</v>
      </c>
      <c r="X82" s="73">
        <f t="shared" si="61"/>
        <v>314649</v>
      </c>
      <c r="Y82" s="295">
        <f t="shared" si="62"/>
        <v>3.4006146531531962E-3</v>
      </c>
      <c r="Z82" s="79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3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204"/>
    </row>
    <row r="83" spans="2:67" s="65" customFormat="1" ht="15" customHeight="1" thickBot="1" x14ac:dyDescent="0.3">
      <c r="B83" s="937"/>
      <c r="C83" s="68" t="s">
        <v>151</v>
      </c>
      <c r="D83" s="50">
        <f t="shared" si="53"/>
        <v>3308</v>
      </c>
      <c r="E83" s="168">
        <f t="shared" si="54"/>
        <v>1.2969090595449057E-2</v>
      </c>
      <c r="F83" s="17">
        <f t="shared" si="55"/>
        <v>175856</v>
      </c>
      <c r="G83" s="168">
        <f t="shared" si="56"/>
        <v>0.68944751987705244</v>
      </c>
      <c r="H83" s="15">
        <f>H181+AC181+BA181+BI181+BC181+BJ181</f>
        <v>22092</v>
      </c>
      <c r="I83" s="168">
        <f t="shared" si="42"/>
        <v>8.6612197531638624E-2</v>
      </c>
      <c r="J83" s="17">
        <f t="shared" si="43"/>
        <v>15167</v>
      </c>
      <c r="K83" s="168">
        <f t="shared" si="44"/>
        <v>5.9462574685966094E-2</v>
      </c>
      <c r="L83" s="17">
        <f t="shared" si="45"/>
        <v>8818</v>
      </c>
      <c r="M83" s="168">
        <f t="shared" si="46"/>
        <v>3.4571173177348785E-2</v>
      </c>
      <c r="N83" s="17">
        <f t="shared" si="47"/>
        <v>657</v>
      </c>
      <c r="O83" s="168">
        <f t="shared" si="48"/>
        <v>2.5757837125786067E-3</v>
      </c>
      <c r="P83" s="17">
        <f t="shared" si="57"/>
        <v>0</v>
      </c>
      <c r="Q83" s="168">
        <f t="shared" si="49"/>
        <v>0</v>
      </c>
      <c r="R83" s="17">
        <f t="shared" si="58"/>
        <v>992</v>
      </c>
      <c r="S83" s="168">
        <f t="shared" si="50"/>
        <v>3.889158969372873E-3</v>
      </c>
      <c r="T83" s="17">
        <f t="shared" si="59"/>
        <v>0</v>
      </c>
      <c r="U83" s="168">
        <f t="shared" si="51"/>
        <v>0</v>
      </c>
      <c r="V83" s="23">
        <f t="shared" si="52"/>
        <v>28178</v>
      </c>
      <c r="W83" s="181">
        <f t="shared" si="60"/>
        <v>0.11047250145059356</v>
      </c>
      <c r="X83" s="74">
        <f t="shared" si="61"/>
        <v>255068</v>
      </c>
      <c r="Y83" s="295">
        <f t="shared" si="62"/>
        <v>2.5757837125786067E-3</v>
      </c>
      <c r="Z83" s="79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3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204"/>
    </row>
    <row r="84" spans="2:67" s="65" customFormat="1" ht="15" customHeight="1" thickBot="1" x14ac:dyDescent="0.3">
      <c r="B84" s="935" t="s">
        <v>30</v>
      </c>
      <c r="C84" s="936"/>
      <c r="D84" s="45">
        <f t="shared" si="53"/>
        <v>41395</v>
      </c>
      <c r="E84" s="159">
        <f t="shared" si="54"/>
        <v>1.3414860599846326E-2</v>
      </c>
      <c r="F84" s="28">
        <f t="shared" si="55"/>
        <v>2115154</v>
      </c>
      <c r="G84" s="159">
        <f t="shared" si="56"/>
        <v>0.68545708557089879</v>
      </c>
      <c r="H84" s="28">
        <f>H182+AC182+BA182+BI182+BC182+BJ182</f>
        <v>293592</v>
      </c>
      <c r="I84" s="159">
        <f t="shared" si="42"/>
        <v>9.5144238512624296E-2</v>
      </c>
      <c r="J84" s="28">
        <f t="shared" si="43"/>
        <v>186007</v>
      </c>
      <c r="K84" s="159">
        <f t="shared" si="44"/>
        <v>6.0279211875724499E-2</v>
      </c>
      <c r="L84" s="28">
        <f t="shared" si="45"/>
        <v>105077</v>
      </c>
      <c r="M84" s="159">
        <f t="shared" si="46"/>
        <v>3.4052260109917923E-2</v>
      </c>
      <c r="N84" s="28">
        <f t="shared" si="47"/>
        <v>8732</v>
      </c>
      <c r="O84" s="159">
        <f t="shared" si="48"/>
        <v>2.8297756433834551E-3</v>
      </c>
      <c r="P84" s="28">
        <f t="shared" si="57"/>
        <v>1</v>
      </c>
      <c r="Q84" s="238">
        <f t="shared" si="49"/>
        <v>3.2406958811079419E-7</v>
      </c>
      <c r="R84" s="28">
        <f t="shared" si="58"/>
        <v>10535</v>
      </c>
      <c r="S84" s="159">
        <f t="shared" si="50"/>
        <v>3.4140731107472171E-3</v>
      </c>
      <c r="T84" s="28">
        <f t="shared" si="59"/>
        <v>67</v>
      </c>
      <c r="U84" s="190">
        <f t="shared" si="51"/>
        <v>2.1712662403423211E-5</v>
      </c>
      <c r="V84" s="29">
        <f t="shared" si="52"/>
        <v>325197</v>
      </c>
      <c r="W84" s="182">
        <f t="shared" si="60"/>
        <v>0.10538645784486594</v>
      </c>
      <c r="X84" s="30">
        <f t="shared" si="61"/>
        <v>3085757</v>
      </c>
      <c r="Y84" s="295">
        <f>O84+Q84+U84</f>
        <v>2.8518123753749889E-3</v>
      </c>
      <c r="Z84" s="79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3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204"/>
    </row>
    <row r="85" spans="2:67" s="65" customFormat="1" ht="15" customHeight="1" x14ac:dyDescent="0.25">
      <c r="B85" s="911">
        <v>2020</v>
      </c>
      <c r="C85" s="66" t="s">
        <v>143</v>
      </c>
      <c r="D85" s="47">
        <f>D183+Y183+AU183</f>
        <v>3314</v>
      </c>
      <c r="E85" s="166">
        <f t="shared" ref="E85:E97" si="64">D85/$X85</f>
        <v>1.2550320574724397E-2</v>
      </c>
      <c r="F85" s="15">
        <f>F183+AA183+AT183+AW183</f>
        <v>181594</v>
      </c>
      <c r="G85" s="166">
        <f t="shared" ref="G85:G97" si="65">F85/$X85</f>
        <v>0.68770757828802109</v>
      </c>
      <c r="H85" s="15">
        <f>H183+AC183+BA183+BI183+BC183+BJ183</f>
        <v>22694</v>
      </c>
      <c r="I85" s="166">
        <f t="shared" ref="I85:I97" si="66">H85/$X85</f>
        <v>8.5943565215086143E-2</v>
      </c>
      <c r="J85" s="15">
        <f>J183+AE183+BL183</f>
        <v>13073</v>
      </c>
      <c r="K85" s="166">
        <f t="shared" ref="K85:K97" si="67">J85/$X85</f>
        <v>4.9508250112665068E-2</v>
      </c>
      <c r="L85" s="16">
        <f t="shared" ref="L85:L97" si="68">L183+AG183+AY183+BE183</f>
        <v>10606</v>
      </c>
      <c r="M85" s="166">
        <f t="shared" ref="M85:M97" si="69">L85/$X85</f>
        <v>4.0165570312470415E-2</v>
      </c>
      <c r="N85" s="15">
        <f t="shared" ref="N85:N97" si="70">N183+AI183+BG183</f>
        <v>831</v>
      </c>
      <c r="O85" s="166">
        <f t="shared" ref="O85:O97" si="71">N85/$X85</f>
        <v>3.1470477964984831E-3</v>
      </c>
      <c r="P85" s="15">
        <f t="shared" ref="P85:P97" si="72">P183+AK183</f>
        <v>0</v>
      </c>
      <c r="Q85" s="166">
        <f t="shared" ref="Q85:Q97" si="73">P85/$X85</f>
        <v>0</v>
      </c>
      <c r="R85" s="15">
        <f t="shared" ref="R85:R97" si="74">R183+AM183</f>
        <v>1264</v>
      </c>
      <c r="S85" s="166">
        <f t="shared" ref="S85:S97" si="75">R85/$X85</f>
        <v>4.7868452644694139E-3</v>
      </c>
      <c r="T85" s="15">
        <f t="shared" ref="T85:T97" si="76">T183+AO183</f>
        <v>0</v>
      </c>
      <c r="U85" s="166">
        <f t="shared" ref="U85:U97" si="77">T85/$X85</f>
        <v>0</v>
      </c>
      <c r="V85" s="25">
        <f t="shared" ref="V85:V97" si="78">V183+AQ183+BN183</f>
        <v>30681</v>
      </c>
      <c r="W85" s="183">
        <f t="shared" ref="W85:W97" si="79">V85/$X85</f>
        <v>0.11619082243606495</v>
      </c>
      <c r="X85" s="75">
        <f t="shared" ref="X85:X97" si="80">D85+F85+H85+J85+L85+N85+P85+R85+T85+V85</f>
        <v>264057</v>
      </c>
      <c r="Y85" s="295"/>
      <c r="Z85" s="79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3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204"/>
    </row>
    <row r="86" spans="2:67" s="65" customFormat="1" ht="15" customHeight="1" x14ac:dyDescent="0.25">
      <c r="B86" s="912"/>
      <c r="C86" s="67" t="s">
        <v>144</v>
      </c>
      <c r="D86" s="264">
        <f t="shared" ref="D86:D97" si="81">D184+Y184+AU184</f>
        <v>3409</v>
      </c>
      <c r="E86" s="167">
        <f t="shared" si="64"/>
        <v>1.1275907464128127E-2</v>
      </c>
      <c r="F86" s="303">
        <f t="shared" ref="F86:F97" si="82">F184+AA184+AT184+AW184</f>
        <v>203495</v>
      </c>
      <c r="G86" s="167">
        <f t="shared" si="65"/>
        <v>0.67309791417211884</v>
      </c>
      <c r="H86" s="15">
        <f t="shared" ref="H86:H95" si="83">H184+AC184+BA184+BI184+BC184+BJ184</f>
        <v>25981</v>
      </c>
      <c r="I86" s="167">
        <f t="shared" si="66"/>
        <v>8.5937034856413269E-2</v>
      </c>
      <c r="J86" s="303">
        <f t="shared" ref="J86:J97" si="84">J184+AE184+BL184</f>
        <v>22674</v>
      </c>
      <c r="K86" s="167">
        <f t="shared" si="67"/>
        <v>7.4998511540522478E-2</v>
      </c>
      <c r="L86" s="303">
        <f t="shared" si="68"/>
        <v>11214</v>
      </c>
      <c r="M86" s="167">
        <f t="shared" si="69"/>
        <v>3.709241017973975E-2</v>
      </c>
      <c r="N86" s="303">
        <f t="shared" si="70"/>
        <v>902</v>
      </c>
      <c r="O86" s="167">
        <f t="shared" si="71"/>
        <v>2.9835343304909271E-3</v>
      </c>
      <c r="P86" s="303">
        <f t="shared" si="72"/>
        <v>3</v>
      </c>
      <c r="Q86" s="167">
        <f t="shared" si="73"/>
        <v>9.9230631834509772E-6</v>
      </c>
      <c r="R86" s="303">
        <f t="shared" si="74"/>
        <v>1421</v>
      </c>
      <c r="S86" s="167">
        <f t="shared" si="75"/>
        <v>4.7002242612279458E-3</v>
      </c>
      <c r="T86" s="303">
        <f t="shared" si="76"/>
        <v>0</v>
      </c>
      <c r="U86" s="173">
        <f t="shared" si="77"/>
        <v>0</v>
      </c>
      <c r="V86" s="22">
        <f t="shared" si="78"/>
        <v>33227</v>
      </c>
      <c r="W86" s="180">
        <f t="shared" si="79"/>
        <v>0.1099045401321752</v>
      </c>
      <c r="X86" s="73">
        <f t="shared" si="80"/>
        <v>302326</v>
      </c>
      <c r="Y86" s="295"/>
      <c r="Z86" s="79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3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204"/>
    </row>
    <row r="87" spans="2:67" s="65" customFormat="1" ht="15" customHeight="1" x14ac:dyDescent="0.25">
      <c r="B87" s="912"/>
      <c r="C87" s="67" t="s">
        <v>145</v>
      </c>
      <c r="D87" s="264">
        <f t="shared" si="81"/>
        <v>1697</v>
      </c>
      <c r="E87" s="167">
        <f t="shared" si="64"/>
        <v>1.05670199384784E-2</v>
      </c>
      <c r="F87" s="303">
        <f t="shared" si="82"/>
        <v>110901</v>
      </c>
      <c r="G87" s="167">
        <f t="shared" si="65"/>
        <v>0.69056751808909422</v>
      </c>
      <c r="H87" s="15">
        <f t="shared" si="83"/>
        <v>13720</v>
      </c>
      <c r="I87" s="167">
        <f t="shared" si="66"/>
        <v>8.5432830616336844E-2</v>
      </c>
      <c r="J87" s="303">
        <f t="shared" si="84"/>
        <v>10498</v>
      </c>
      <c r="K87" s="167">
        <f t="shared" si="67"/>
        <v>6.5369814563433257E-2</v>
      </c>
      <c r="L87" s="303">
        <f t="shared" si="68"/>
        <v>5958</v>
      </c>
      <c r="M87" s="167">
        <f t="shared" si="69"/>
        <v>3.7099767114587096E-2</v>
      </c>
      <c r="N87" s="303">
        <f t="shared" si="70"/>
        <v>362</v>
      </c>
      <c r="O87" s="167">
        <f t="shared" si="71"/>
        <v>2.2541315366701124E-3</v>
      </c>
      <c r="P87" s="303">
        <f t="shared" si="72"/>
        <v>5</v>
      </c>
      <c r="Q87" s="167">
        <f t="shared" si="73"/>
        <v>3.113441348991868E-5</v>
      </c>
      <c r="R87" s="303">
        <f t="shared" si="74"/>
        <v>755</v>
      </c>
      <c r="S87" s="167">
        <f t="shared" si="75"/>
        <v>4.7012964369777203E-3</v>
      </c>
      <c r="T87" s="303">
        <f t="shared" si="76"/>
        <v>0</v>
      </c>
      <c r="U87" s="167">
        <f t="shared" si="77"/>
        <v>0</v>
      </c>
      <c r="V87" s="22">
        <f t="shared" si="78"/>
        <v>16698</v>
      </c>
      <c r="W87" s="180">
        <f t="shared" si="79"/>
        <v>0.10397648729093241</v>
      </c>
      <c r="X87" s="73">
        <f t="shared" si="80"/>
        <v>160594</v>
      </c>
      <c r="Y87" s="295"/>
      <c r="Z87" s="79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3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204"/>
    </row>
    <row r="88" spans="2:67" s="65" customFormat="1" ht="15" customHeight="1" x14ac:dyDescent="0.25">
      <c r="B88" s="912"/>
      <c r="C88" s="67" t="s">
        <v>15</v>
      </c>
      <c r="D88" s="264">
        <f t="shared" si="81"/>
        <v>463</v>
      </c>
      <c r="E88" s="167">
        <f t="shared" si="64"/>
        <v>1.2936574462140263E-2</v>
      </c>
      <c r="F88" s="303">
        <f t="shared" si="82"/>
        <v>27050</v>
      </c>
      <c r="G88" s="167">
        <f t="shared" si="65"/>
        <v>0.75579770885722264</v>
      </c>
      <c r="H88" s="15">
        <f t="shared" si="83"/>
        <v>2581</v>
      </c>
      <c r="I88" s="167">
        <f t="shared" si="66"/>
        <v>7.2115115954177147E-2</v>
      </c>
      <c r="J88" s="303">
        <f t="shared" si="84"/>
        <v>799</v>
      </c>
      <c r="K88" s="167">
        <f t="shared" si="67"/>
        <v>2.232467169600447E-2</v>
      </c>
      <c r="L88" s="303">
        <f t="shared" si="68"/>
        <v>1558</v>
      </c>
      <c r="M88" s="167">
        <f t="shared" si="69"/>
        <v>4.3531712768929871E-2</v>
      </c>
      <c r="N88" s="303">
        <f t="shared" si="70"/>
        <v>6</v>
      </c>
      <c r="O88" s="167">
        <f t="shared" si="71"/>
        <v>1.6764459346186087E-4</v>
      </c>
      <c r="P88" s="303">
        <f t="shared" si="72"/>
        <v>0</v>
      </c>
      <c r="Q88" s="167">
        <f t="shared" si="73"/>
        <v>0</v>
      </c>
      <c r="R88" s="303">
        <f t="shared" si="74"/>
        <v>111</v>
      </c>
      <c r="S88" s="167">
        <f t="shared" si="75"/>
        <v>3.101424979044426E-3</v>
      </c>
      <c r="T88" s="303">
        <f t="shared" si="76"/>
        <v>0</v>
      </c>
      <c r="U88" s="167">
        <f t="shared" si="77"/>
        <v>0</v>
      </c>
      <c r="V88" s="22">
        <f t="shared" si="78"/>
        <v>3222</v>
      </c>
      <c r="W88" s="180">
        <f t="shared" si="79"/>
        <v>9.0025146689019273E-2</v>
      </c>
      <c r="X88" s="73">
        <f t="shared" si="80"/>
        <v>35790</v>
      </c>
      <c r="Y88" s="295"/>
      <c r="Z88" s="79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3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204"/>
    </row>
    <row r="89" spans="2:67" s="65" customFormat="1" ht="15" customHeight="1" x14ac:dyDescent="0.25">
      <c r="B89" s="912"/>
      <c r="C89" s="67" t="s">
        <v>146</v>
      </c>
      <c r="D89" s="264">
        <f>D187+Y187+AU187</f>
        <v>649</v>
      </c>
      <c r="E89" s="167">
        <f t="shared" si="64"/>
        <v>1.0094882563384663E-2</v>
      </c>
      <c r="F89" s="303">
        <f t="shared" si="82"/>
        <v>49163</v>
      </c>
      <c r="G89" s="167">
        <f t="shared" si="65"/>
        <v>0.76470679732462277</v>
      </c>
      <c r="H89" s="15">
        <f t="shared" si="83"/>
        <v>5052</v>
      </c>
      <c r="I89" s="167">
        <f t="shared" si="66"/>
        <v>7.858142790480635E-2</v>
      </c>
      <c r="J89" s="303">
        <f t="shared" si="84"/>
        <v>1298</v>
      </c>
      <c r="K89" s="167">
        <f t="shared" si="67"/>
        <v>2.0189765126769326E-2</v>
      </c>
      <c r="L89" s="303">
        <f t="shared" si="68"/>
        <v>2132</v>
      </c>
      <c r="M89" s="167">
        <f t="shared" si="69"/>
        <v>3.3162233628869185E-2</v>
      </c>
      <c r="N89" s="303">
        <f t="shared" si="70"/>
        <v>52</v>
      </c>
      <c r="O89" s="167">
        <f t="shared" si="71"/>
        <v>8.0883496655778501E-4</v>
      </c>
      <c r="P89" s="303">
        <f t="shared" si="72"/>
        <v>0</v>
      </c>
      <c r="Q89" s="167">
        <f t="shared" si="73"/>
        <v>0</v>
      </c>
      <c r="R89" s="303">
        <f t="shared" si="74"/>
        <v>195</v>
      </c>
      <c r="S89" s="167">
        <f t="shared" si="75"/>
        <v>3.0331311245916938E-3</v>
      </c>
      <c r="T89" s="303">
        <f t="shared" si="76"/>
        <v>0</v>
      </c>
      <c r="U89" s="167">
        <f t="shared" si="77"/>
        <v>0</v>
      </c>
      <c r="V89" s="22">
        <f t="shared" si="78"/>
        <v>5749</v>
      </c>
      <c r="W89" s="180">
        <f t="shared" si="79"/>
        <v>8.9422927360398197E-2</v>
      </c>
      <c r="X89" s="73">
        <f t="shared" si="80"/>
        <v>64290</v>
      </c>
      <c r="Y89" s="295"/>
      <c r="Z89" s="79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3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204"/>
    </row>
    <row r="90" spans="2:67" s="65" customFormat="1" ht="15" customHeight="1" x14ac:dyDescent="0.25">
      <c r="B90" s="912"/>
      <c r="C90" s="67" t="s">
        <v>152</v>
      </c>
      <c r="D90" s="264">
        <f t="shared" si="81"/>
        <v>1022</v>
      </c>
      <c r="E90" s="167">
        <f t="shared" si="64"/>
        <v>9.1883338727658508E-3</v>
      </c>
      <c r="F90" s="303">
        <f t="shared" si="82"/>
        <v>83106</v>
      </c>
      <c r="G90" s="167">
        <f t="shared" si="65"/>
        <v>0.74716797928579137</v>
      </c>
      <c r="H90" s="15">
        <f t="shared" si="83"/>
        <v>9898</v>
      </c>
      <c r="I90" s="167">
        <f t="shared" si="66"/>
        <v>8.8988384219800765E-2</v>
      </c>
      <c r="J90" s="303">
        <f t="shared" si="84"/>
        <v>2481</v>
      </c>
      <c r="K90" s="167">
        <f t="shared" si="67"/>
        <v>2.2305534577624339E-2</v>
      </c>
      <c r="L90" s="303">
        <f t="shared" si="68"/>
        <v>3522</v>
      </c>
      <c r="M90" s="167">
        <f t="shared" si="69"/>
        <v>3.1664688747437698E-2</v>
      </c>
      <c r="N90" s="303">
        <f t="shared" si="70"/>
        <v>87</v>
      </c>
      <c r="O90" s="167">
        <f t="shared" si="71"/>
        <v>7.8217714963858018E-4</v>
      </c>
      <c r="P90" s="303">
        <f t="shared" si="72"/>
        <v>8</v>
      </c>
      <c r="Q90" s="167">
        <f t="shared" si="73"/>
        <v>7.19243355989499E-5</v>
      </c>
      <c r="R90" s="303">
        <f t="shared" si="74"/>
        <v>237</v>
      </c>
      <c r="S90" s="167">
        <f t="shared" si="75"/>
        <v>2.1307584421188909E-3</v>
      </c>
      <c r="T90" s="303">
        <f t="shared" si="76"/>
        <v>0</v>
      </c>
      <c r="U90" s="167">
        <f t="shared" si="77"/>
        <v>0</v>
      </c>
      <c r="V90" s="22">
        <f t="shared" si="78"/>
        <v>10867</v>
      </c>
      <c r="W90" s="180">
        <f t="shared" si="79"/>
        <v>9.7700219369223573E-2</v>
      </c>
      <c r="X90" s="73">
        <f t="shared" si="80"/>
        <v>111228</v>
      </c>
      <c r="Y90" s="295"/>
      <c r="Z90" s="79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3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204"/>
    </row>
    <row r="91" spans="2:67" s="65" customFormat="1" ht="15" customHeight="1" x14ac:dyDescent="0.25">
      <c r="B91" s="912"/>
      <c r="C91" s="67" t="s">
        <v>147</v>
      </c>
      <c r="D91" s="264">
        <f t="shared" si="81"/>
        <v>1529</v>
      </c>
      <c r="E91" s="167">
        <f t="shared" si="64"/>
        <v>1.0774358576854508E-2</v>
      </c>
      <c r="F91" s="303">
        <f t="shared" si="82"/>
        <v>103242</v>
      </c>
      <c r="G91" s="167">
        <f t="shared" si="65"/>
        <v>0.72751231405599281</v>
      </c>
      <c r="H91" s="15">
        <f t="shared" si="83"/>
        <v>12777</v>
      </c>
      <c r="I91" s="167">
        <f t="shared" si="66"/>
        <v>9.0035303817181195E-2</v>
      </c>
      <c r="J91" s="303">
        <f t="shared" si="84"/>
        <v>4112</v>
      </c>
      <c r="K91" s="167">
        <f t="shared" si="67"/>
        <v>2.897590743494162E-2</v>
      </c>
      <c r="L91" s="303">
        <f t="shared" si="68"/>
        <v>4252</v>
      </c>
      <c r="M91" s="167">
        <f t="shared" si="69"/>
        <v>2.9962441248388073E-2</v>
      </c>
      <c r="N91" s="303">
        <f t="shared" si="70"/>
        <v>76</v>
      </c>
      <c r="O91" s="167">
        <f t="shared" si="71"/>
        <v>5.3554692729950457E-4</v>
      </c>
      <c r="P91" s="303">
        <f t="shared" si="72"/>
        <v>0</v>
      </c>
      <c r="Q91" s="167">
        <f t="shared" si="73"/>
        <v>0</v>
      </c>
      <c r="R91" s="303">
        <f t="shared" si="74"/>
        <v>383</v>
      </c>
      <c r="S91" s="167">
        <f t="shared" si="75"/>
        <v>2.6988746467856615E-3</v>
      </c>
      <c r="T91" s="303">
        <f t="shared" si="76"/>
        <v>0</v>
      </c>
      <c r="U91" s="167">
        <f t="shared" si="77"/>
        <v>0</v>
      </c>
      <c r="V91" s="22">
        <f t="shared" si="78"/>
        <v>15540</v>
      </c>
      <c r="W91" s="180">
        <f t="shared" si="79"/>
        <v>0.1095052532925566</v>
      </c>
      <c r="X91" s="73">
        <f t="shared" si="80"/>
        <v>141911</v>
      </c>
      <c r="Y91" s="295"/>
      <c r="Z91" s="79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3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204"/>
    </row>
    <row r="92" spans="2:67" s="65" customFormat="1" ht="15" customHeight="1" x14ac:dyDescent="0.25">
      <c r="B92" s="912"/>
      <c r="C92" s="67" t="s">
        <v>148</v>
      </c>
      <c r="D92" s="264">
        <f t="shared" si="81"/>
        <v>965</v>
      </c>
      <c r="E92" s="167">
        <f t="shared" si="64"/>
        <v>9.1527320668102017E-3</v>
      </c>
      <c r="F92" s="303">
        <f t="shared" si="82"/>
        <v>77145</v>
      </c>
      <c r="G92" s="167">
        <f t="shared" si="65"/>
        <v>0.73169690704049017</v>
      </c>
      <c r="H92" s="15">
        <f t="shared" si="83"/>
        <v>7780</v>
      </c>
      <c r="I92" s="167">
        <f t="shared" si="66"/>
        <v>7.3790938321019031E-2</v>
      </c>
      <c r="J92" s="303">
        <f t="shared" si="84"/>
        <v>2698</v>
      </c>
      <c r="K92" s="167">
        <f t="shared" si="67"/>
        <v>2.5589711001299403E-2</v>
      </c>
      <c r="L92" s="303">
        <f t="shared" si="68"/>
        <v>3188</v>
      </c>
      <c r="M92" s="167">
        <f t="shared" si="69"/>
        <v>3.0237212258021683E-2</v>
      </c>
      <c r="N92" s="303">
        <f t="shared" si="70"/>
        <v>91</v>
      </c>
      <c r="O92" s="167">
        <f t="shared" si="71"/>
        <v>8.6310737624842315E-4</v>
      </c>
      <c r="P92" s="303">
        <f t="shared" si="72"/>
        <v>0</v>
      </c>
      <c r="Q92" s="167">
        <f t="shared" si="73"/>
        <v>0</v>
      </c>
      <c r="R92" s="303">
        <f t="shared" si="74"/>
        <v>212</v>
      </c>
      <c r="S92" s="167">
        <f t="shared" si="75"/>
        <v>2.0107556457655573E-3</v>
      </c>
      <c r="T92" s="303">
        <f t="shared" si="76"/>
        <v>0</v>
      </c>
      <c r="U92" s="167">
        <f t="shared" si="77"/>
        <v>0</v>
      </c>
      <c r="V92" s="22">
        <f t="shared" si="78"/>
        <v>13354</v>
      </c>
      <c r="W92" s="180">
        <f t="shared" si="79"/>
        <v>0.12665863629034552</v>
      </c>
      <c r="X92" s="73">
        <f t="shared" si="80"/>
        <v>105433</v>
      </c>
      <c r="Y92" s="295"/>
      <c r="Z92" s="79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3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204"/>
    </row>
    <row r="93" spans="2:67" s="65" customFormat="1" ht="15" customHeight="1" x14ac:dyDescent="0.25">
      <c r="B93" s="912"/>
      <c r="C93" s="67" t="s">
        <v>149</v>
      </c>
      <c r="D93" s="264">
        <f t="shared" si="81"/>
        <v>1899</v>
      </c>
      <c r="E93" s="167">
        <f t="shared" si="64"/>
        <v>1.122605816978009E-2</v>
      </c>
      <c r="F93" s="303">
        <f t="shared" si="82"/>
        <v>120562</v>
      </c>
      <c r="G93" s="167">
        <f t="shared" si="65"/>
        <v>0.71270986048711282</v>
      </c>
      <c r="H93" s="15">
        <f t="shared" si="83"/>
        <v>13893</v>
      </c>
      <c r="I93" s="167">
        <f t="shared" si="66"/>
        <v>8.2129344998817688E-2</v>
      </c>
      <c r="J93" s="303">
        <f t="shared" si="84"/>
        <v>6267</v>
      </c>
      <c r="K93" s="167">
        <f t="shared" si="67"/>
        <v>3.7047765429179473E-2</v>
      </c>
      <c r="L93" s="303">
        <f t="shared" si="68"/>
        <v>5386</v>
      </c>
      <c r="M93" s="167">
        <f t="shared" si="69"/>
        <v>3.1839678410971864E-2</v>
      </c>
      <c r="N93" s="303">
        <f t="shared" si="70"/>
        <v>261</v>
      </c>
      <c r="O93" s="167">
        <f t="shared" si="71"/>
        <v>1.5429179475053205E-3</v>
      </c>
      <c r="P93" s="303">
        <f t="shared" si="72"/>
        <v>0</v>
      </c>
      <c r="Q93" s="167">
        <f t="shared" si="73"/>
        <v>0</v>
      </c>
      <c r="R93" s="303">
        <f t="shared" si="74"/>
        <v>472</v>
      </c>
      <c r="S93" s="167">
        <f t="shared" si="75"/>
        <v>2.7902577441475526E-3</v>
      </c>
      <c r="T93" s="303">
        <f t="shared" si="76"/>
        <v>0</v>
      </c>
      <c r="U93" s="167">
        <f t="shared" si="77"/>
        <v>0</v>
      </c>
      <c r="V93" s="22">
        <f t="shared" si="78"/>
        <v>20420</v>
      </c>
      <c r="W93" s="180">
        <f t="shared" si="79"/>
        <v>0.12071411681248521</v>
      </c>
      <c r="X93" s="73">
        <f t="shared" si="80"/>
        <v>169160</v>
      </c>
      <c r="Y93" s="295"/>
      <c r="Z93" s="79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3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204"/>
    </row>
    <row r="94" spans="2:67" s="65" customFormat="1" ht="15" customHeight="1" x14ac:dyDescent="0.25">
      <c r="B94" s="912"/>
      <c r="C94" s="67" t="s">
        <v>18</v>
      </c>
      <c r="D94" s="264">
        <f t="shared" si="81"/>
        <v>1880</v>
      </c>
      <c r="E94" s="167">
        <f t="shared" si="64"/>
        <v>9.1714475276119117E-3</v>
      </c>
      <c r="F94" s="303">
        <f t="shared" si="82"/>
        <v>143037</v>
      </c>
      <c r="G94" s="167">
        <f t="shared" si="65"/>
        <v>0.69779592553565162</v>
      </c>
      <c r="H94" s="15">
        <f t="shared" si="83"/>
        <v>16338</v>
      </c>
      <c r="I94" s="167">
        <f t="shared" si="66"/>
        <v>7.9703781758576273E-2</v>
      </c>
      <c r="J94" s="303">
        <f t="shared" si="84"/>
        <v>9190</v>
      </c>
      <c r="K94" s="167">
        <f t="shared" si="67"/>
        <v>4.4832767435507161E-2</v>
      </c>
      <c r="L94" s="303">
        <f t="shared" si="68"/>
        <v>6770</v>
      </c>
      <c r="M94" s="167">
        <f t="shared" si="69"/>
        <v>3.3026967958474811E-2</v>
      </c>
      <c r="N94" s="303">
        <f t="shared" si="70"/>
        <v>551</v>
      </c>
      <c r="O94" s="167">
        <f t="shared" si="71"/>
        <v>2.6880146743160443E-3</v>
      </c>
      <c r="P94" s="303">
        <f t="shared" si="72"/>
        <v>0</v>
      </c>
      <c r="Q94" s="174">
        <f t="shared" si="73"/>
        <v>0</v>
      </c>
      <c r="R94" s="303">
        <f t="shared" si="74"/>
        <v>632</v>
      </c>
      <c r="S94" s="167">
        <f t="shared" si="75"/>
        <v>3.0831674667291106E-3</v>
      </c>
      <c r="T94" s="303">
        <f t="shared" si="76"/>
        <v>0</v>
      </c>
      <c r="U94" s="167">
        <f t="shared" si="77"/>
        <v>0</v>
      </c>
      <c r="V94" s="22">
        <f t="shared" si="78"/>
        <v>26586</v>
      </c>
      <c r="W94" s="180">
        <f t="shared" si="79"/>
        <v>0.12969792764313312</v>
      </c>
      <c r="X94" s="73">
        <f t="shared" si="80"/>
        <v>204984</v>
      </c>
      <c r="Y94" s="295"/>
      <c r="Z94" s="79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3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204"/>
    </row>
    <row r="95" spans="2:67" s="65" customFormat="1" ht="15" customHeight="1" x14ac:dyDescent="0.25">
      <c r="B95" s="912"/>
      <c r="C95" s="67" t="s">
        <v>150</v>
      </c>
      <c r="D95" s="264">
        <f t="shared" si="81"/>
        <v>1908</v>
      </c>
      <c r="E95" s="167">
        <f t="shared" si="64"/>
        <v>9.4773076101587993E-3</v>
      </c>
      <c r="F95" s="303">
        <f t="shared" si="82"/>
        <v>139853</v>
      </c>
      <c r="G95" s="167">
        <f t="shared" si="65"/>
        <v>0.6946697595406387</v>
      </c>
      <c r="H95" s="15">
        <f t="shared" si="83"/>
        <v>16748</v>
      </c>
      <c r="I95" s="167">
        <f t="shared" si="66"/>
        <v>8.3189700133616123E-2</v>
      </c>
      <c r="J95" s="303">
        <f t="shared" si="84"/>
        <v>9531</v>
      </c>
      <c r="K95" s="167">
        <f t="shared" si="67"/>
        <v>4.7341833769614004E-2</v>
      </c>
      <c r="L95" s="303">
        <f t="shared" si="68"/>
        <v>6608</v>
      </c>
      <c r="M95" s="167">
        <f t="shared" si="69"/>
        <v>3.2822876670822509E-2</v>
      </c>
      <c r="N95" s="303">
        <f t="shared" si="70"/>
        <v>462</v>
      </c>
      <c r="O95" s="167">
        <f t="shared" si="71"/>
        <v>2.2948197672397093E-3</v>
      </c>
      <c r="P95" s="303">
        <f t="shared" si="72"/>
        <v>0</v>
      </c>
      <c r="Q95" s="167">
        <f t="shared" si="73"/>
        <v>0</v>
      </c>
      <c r="R95" s="303">
        <f t="shared" si="74"/>
        <v>607</v>
      </c>
      <c r="S95" s="167">
        <f t="shared" si="75"/>
        <v>3.0150554084729516E-3</v>
      </c>
      <c r="T95" s="303">
        <f t="shared" si="76"/>
        <v>0</v>
      </c>
      <c r="U95" s="167">
        <f t="shared" si="77"/>
        <v>0</v>
      </c>
      <c r="V95" s="22">
        <f t="shared" si="78"/>
        <v>25606</v>
      </c>
      <c r="W95" s="180">
        <f t="shared" si="79"/>
        <v>0.12718864709943722</v>
      </c>
      <c r="X95" s="73">
        <f t="shared" si="80"/>
        <v>201323</v>
      </c>
      <c r="Y95" s="295"/>
      <c r="Z95" s="79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3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204"/>
    </row>
    <row r="96" spans="2:67" s="65" customFormat="1" ht="15" customHeight="1" thickBot="1" x14ac:dyDescent="0.3">
      <c r="B96" s="937"/>
      <c r="C96" s="68" t="s">
        <v>151</v>
      </c>
      <c r="D96" s="50">
        <f t="shared" si="81"/>
        <v>1878</v>
      </c>
      <c r="E96" s="168">
        <f t="shared" si="64"/>
        <v>1.0669181518114315E-2</v>
      </c>
      <c r="F96" s="17">
        <f t="shared" si="82"/>
        <v>124783</v>
      </c>
      <c r="G96" s="168">
        <f t="shared" si="65"/>
        <v>0.70890973236147958</v>
      </c>
      <c r="H96" s="15">
        <f>H194+AC194+BA194+BI194+BC194+BJ194</f>
        <v>14302</v>
      </c>
      <c r="I96" s="168">
        <f t="shared" si="66"/>
        <v>8.1251668834968552E-2</v>
      </c>
      <c r="J96" s="17">
        <f t="shared" si="84"/>
        <v>6858</v>
      </c>
      <c r="K96" s="168">
        <f t="shared" si="67"/>
        <v>3.8961260304168251E-2</v>
      </c>
      <c r="L96" s="17">
        <f t="shared" si="68"/>
        <v>5600</v>
      </c>
      <c r="M96" s="168">
        <f t="shared" si="69"/>
        <v>3.1814385783514469E-2</v>
      </c>
      <c r="N96" s="17">
        <f t="shared" si="70"/>
        <v>297</v>
      </c>
      <c r="O96" s="168">
        <f t="shared" si="71"/>
        <v>1.6872986745899638E-3</v>
      </c>
      <c r="P96" s="17">
        <f t="shared" si="72"/>
        <v>0</v>
      </c>
      <c r="Q96" s="168">
        <f t="shared" si="73"/>
        <v>0</v>
      </c>
      <c r="R96" s="17">
        <f t="shared" si="74"/>
        <v>425</v>
      </c>
      <c r="S96" s="168">
        <f t="shared" si="75"/>
        <v>2.4144846353560089E-3</v>
      </c>
      <c r="T96" s="17">
        <f t="shared" si="76"/>
        <v>0</v>
      </c>
      <c r="U96" s="168">
        <f t="shared" si="77"/>
        <v>0</v>
      </c>
      <c r="V96" s="23">
        <f t="shared" si="78"/>
        <v>21878</v>
      </c>
      <c r="W96" s="181">
        <f t="shared" si="79"/>
        <v>0.12429198788780885</v>
      </c>
      <c r="X96" s="74">
        <f t="shared" si="80"/>
        <v>176021</v>
      </c>
      <c r="Y96" s="295"/>
      <c r="Z96" s="79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3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204"/>
    </row>
    <row r="97" spans="2:68" s="65" customFormat="1" ht="15" customHeight="1" thickBot="1" x14ac:dyDescent="0.3">
      <c r="B97" s="935" t="s">
        <v>30</v>
      </c>
      <c r="C97" s="936"/>
      <c r="D97" s="45">
        <f t="shared" si="81"/>
        <v>20613</v>
      </c>
      <c r="E97" s="159">
        <f t="shared" si="64"/>
        <v>1.0641071241437662E-2</v>
      </c>
      <c r="F97" s="28">
        <f t="shared" si="82"/>
        <v>1363931</v>
      </c>
      <c r="G97" s="159">
        <f t="shared" si="65"/>
        <v>0.7041035724739394</v>
      </c>
      <c r="H97" s="28">
        <f>H195+AC195+BA195+BI195+BC195+BJ195</f>
        <v>161764</v>
      </c>
      <c r="I97" s="159">
        <f t="shared" si="66"/>
        <v>8.3507604341916369E-2</v>
      </c>
      <c r="J97" s="28">
        <f t="shared" si="84"/>
        <v>89479</v>
      </c>
      <c r="K97" s="159">
        <f t="shared" si="67"/>
        <v>4.6191840761296295E-2</v>
      </c>
      <c r="L97" s="28">
        <f t="shared" si="68"/>
        <v>66794</v>
      </c>
      <c r="M97" s="159">
        <f t="shared" si="69"/>
        <v>3.448113872316437E-2</v>
      </c>
      <c r="N97" s="28">
        <f t="shared" si="70"/>
        <v>3978</v>
      </c>
      <c r="O97" s="159">
        <f t="shared" si="71"/>
        <v>2.0535672341939078E-3</v>
      </c>
      <c r="P97" s="28">
        <f t="shared" si="72"/>
        <v>16</v>
      </c>
      <c r="Q97" s="238">
        <f t="shared" si="73"/>
        <v>8.2596972717703687E-6</v>
      </c>
      <c r="R97" s="28">
        <f t="shared" si="74"/>
        <v>6714</v>
      </c>
      <c r="S97" s="159">
        <f t="shared" si="75"/>
        <v>3.4659754676666407E-3</v>
      </c>
      <c r="T97" s="28">
        <f t="shared" si="76"/>
        <v>0</v>
      </c>
      <c r="U97" s="190">
        <f t="shared" si="77"/>
        <v>0</v>
      </c>
      <c r="V97" s="29">
        <f t="shared" si="78"/>
        <v>223828</v>
      </c>
      <c r="W97" s="182">
        <f t="shared" si="79"/>
        <v>0.11554697005911362</v>
      </c>
      <c r="X97" s="30">
        <f t="shared" si="80"/>
        <v>1937117</v>
      </c>
      <c r="Y97" s="539">
        <f>O97+Q97+U97</f>
        <v>2.0618269314656781E-3</v>
      </c>
      <c r="Z97" s="79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3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204"/>
    </row>
    <row r="98" spans="2:68" s="65" customFormat="1" ht="15" customHeight="1" x14ac:dyDescent="0.25">
      <c r="B98" s="535"/>
      <c r="C98" s="535"/>
      <c r="D98" s="277"/>
      <c r="E98" s="536"/>
      <c r="F98" s="277"/>
      <c r="G98" s="536"/>
      <c r="H98" s="277"/>
      <c r="I98" s="536"/>
      <c r="J98" s="277"/>
      <c r="K98" s="536"/>
      <c r="L98" s="277"/>
      <c r="M98" s="536"/>
      <c r="N98" s="277"/>
      <c r="O98" s="536"/>
      <c r="P98" s="277"/>
      <c r="Q98" s="537"/>
      <c r="R98" s="277"/>
      <c r="S98" s="536"/>
      <c r="T98" s="277"/>
      <c r="U98" s="538"/>
      <c r="V98" s="277"/>
      <c r="W98" s="536"/>
      <c r="X98" s="277"/>
      <c r="Y98" s="295"/>
      <c r="Z98" s="79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3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204"/>
    </row>
    <row r="99" spans="2:68" s="65" customFormat="1" ht="15" customHeight="1" x14ac:dyDescent="0.25">
      <c r="B99" s="535"/>
      <c r="C99" s="535"/>
      <c r="D99" s="277"/>
      <c r="E99" s="536"/>
      <c r="F99" s="277"/>
      <c r="G99" s="536"/>
      <c r="H99" s="277"/>
      <c r="I99" s="536"/>
      <c r="J99" s="277"/>
      <c r="K99" s="536"/>
      <c r="L99" s="277"/>
      <c r="M99" s="536"/>
      <c r="N99" s="277"/>
      <c r="O99" s="536"/>
      <c r="P99" s="277"/>
      <c r="Q99" s="537"/>
      <c r="R99" s="277"/>
      <c r="S99" s="536"/>
      <c r="T99" s="277"/>
      <c r="U99" s="538"/>
      <c r="V99" s="277"/>
      <c r="W99" s="536"/>
      <c r="X99" s="277"/>
      <c r="Y99" s="295"/>
      <c r="Z99" s="79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3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204"/>
    </row>
    <row r="100" spans="2:68" s="65" customFormat="1" ht="15" customHeight="1" x14ac:dyDescent="0.25">
      <c r="B100" s="535"/>
      <c r="C100" s="535"/>
      <c r="D100" s="277"/>
      <c r="E100" s="536"/>
      <c r="F100" s="277"/>
      <c r="G100" s="536"/>
      <c r="H100" s="277"/>
      <c r="I100" s="536"/>
      <c r="J100" s="277"/>
      <c r="K100" s="536"/>
      <c r="L100" s="277"/>
      <c r="M100" s="536"/>
      <c r="N100" s="277"/>
      <c r="O100" s="536"/>
      <c r="P100" s="277"/>
      <c r="Q100" s="537"/>
      <c r="R100" s="277"/>
      <c r="S100" s="536"/>
      <c r="T100" s="277"/>
      <c r="U100" s="538"/>
      <c r="V100" s="277"/>
      <c r="W100" s="536"/>
      <c r="X100" s="277"/>
      <c r="Y100" s="295"/>
      <c r="Z100" s="79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3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204"/>
    </row>
    <row r="101" spans="2:68" s="65" customFormat="1" ht="21.75" thickBot="1" x14ac:dyDescent="0.3">
      <c r="B101" s="61"/>
      <c r="C101" s="61"/>
      <c r="D101" s="62"/>
      <c r="E101" s="169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410"/>
      <c r="BF101" s="410"/>
      <c r="BG101" s="410"/>
      <c r="BH101" s="410"/>
      <c r="BI101" s="410"/>
      <c r="BJ101" s="410"/>
      <c r="BK101" s="410"/>
      <c r="BL101" s="410"/>
      <c r="BM101" s="410"/>
      <c r="BN101" s="410"/>
      <c r="BO101" s="411"/>
      <c r="BP101" s="412"/>
    </row>
    <row r="102" spans="2:68" ht="18.75" customHeight="1" thickBot="1" x14ac:dyDescent="0.3">
      <c r="B102" s="938" t="s">
        <v>221</v>
      </c>
      <c r="C102" s="941" t="s">
        <v>35</v>
      </c>
      <c r="D102" s="953" t="s">
        <v>222</v>
      </c>
      <c r="E102" s="953"/>
      <c r="F102" s="954"/>
      <c r="G102" s="954"/>
      <c r="H102" s="954"/>
      <c r="I102" s="954"/>
      <c r="J102" s="954"/>
      <c r="K102" s="954"/>
      <c r="L102" s="954"/>
      <c r="M102" s="954"/>
      <c r="N102" s="954"/>
      <c r="O102" s="954"/>
      <c r="P102" s="954"/>
      <c r="Q102" s="954"/>
      <c r="R102" s="954"/>
      <c r="S102" s="954"/>
      <c r="T102" s="954"/>
      <c r="U102" s="954"/>
      <c r="V102" s="954"/>
      <c r="W102" s="955"/>
      <c r="X102" s="956"/>
      <c r="Y102" s="953" t="s">
        <v>135</v>
      </c>
      <c r="Z102" s="953"/>
      <c r="AA102" s="954"/>
      <c r="AB102" s="954"/>
      <c r="AC102" s="954"/>
      <c r="AD102" s="954"/>
      <c r="AE102" s="954"/>
      <c r="AF102" s="954"/>
      <c r="AG102" s="954"/>
      <c r="AH102" s="954"/>
      <c r="AI102" s="954"/>
      <c r="AJ102" s="954"/>
      <c r="AK102" s="954"/>
      <c r="AL102" s="954"/>
      <c r="AM102" s="954"/>
      <c r="AN102" s="954"/>
      <c r="AO102" s="954"/>
      <c r="AP102" s="954"/>
      <c r="AQ102" s="954"/>
      <c r="AR102" s="955"/>
      <c r="AS102" s="956"/>
      <c r="AT102" s="951" t="s">
        <v>223</v>
      </c>
      <c r="AU102" s="961" t="s">
        <v>139</v>
      </c>
      <c r="AV102" s="962"/>
      <c r="AW102" s="962"/>
      <c r="AX102" s="962"/>
      <c r="AY102" s="962"/>
      <c r="AZ102" s="962"/>
      <c r="BA102" s="962"/>
      <c r="BB102" s="962"/>
      <c r="BC102" s="962"/>
      <c r="BD102" s="963"/>
      <c r="BE102" s="964" t="s">
        <v>225</v>
      </c>
      <c r="BF102" s="964"/>
      <c r="BG102" s="964"/>
      <c r="BH102" s="964"/>
      <c r="BI102" s="964"/>
      <c r="BJ102" s="964"/>
      <c r="BK102" s="964"/>
      <c r="BL102" s="964"/>
      <c r="BM102" s="964"/>
      <c r="BN102" s="964"/>
      <c r="BO102" s="964"/>
      <c r="BP102" s="964"/>
    </row>
    <row r="103" spans="2:68" ht="16.5" customHeight="1" thickBot="1" x14ac:dyDescent="0.3">
      <c r="B103" s="939"/>
      <c r="C103" s="942"/>
      <c r="D103" s="957"/>
      <c r="E103" s="957"/>
      <c r="F103" s="958"/>
      <c r="G103" s="958"/>
      <c r="H103" s="958"/>
      <c r="I103" s="958"/>
      <c r="J103" s="958"/>
      <c r="K103" s="958"/>
      <c r="L103" s="958"/>
      <c r="M103" s="958"/>
      <c r="N103" s="958"/>
      <c r="O103" s="958"/>
      <c r="P103" s="958"/>
      <c r="Q103" s="958"/>
      <c r="R103" s="958"/>
      <c r="S103" s="958"/>
      <c r="T103" s="958"/>
      <c r="U103" s="958"/>
      <c r="V103" s="958"/>
      <c r="W103" s="959"/>
      <c r="X103" s="960"/>
      <c r="Y103" s="957"/>
      <c r="Z103" s="957"/>
      <c r="AA103" s="958"/>
      <c r="AB103" s="958"/>
      <c r="AC103" s="958"/>
      <c r="AD103" s="958"/>
      <c r="AE103" s="958"/>
      <c r="AF103" s="958"/>
      <c r="AG103" s="958"/>
      <c r="AH103" s="958"/>
      <c r="AI103" s="958"/>
      <c r="AJ103" s="958"/>
      <c r="AK103" s="958"/>
      <c r="AL103" s="958"/>
      <c r="AM103" s="958"/>
      <c r="AN103" s="958"/>
      <c r="AO103" s="958"/>
      <c r="AP103" s="958"/>
      <c r="AQ103" s="958"/>
      <c r="AR103" s="959"/>
      <c r="AS103" s="960"/>
      <c r="AT103" s="952"/>
      <c r="AU103" s="967" t="s">
        <v>29</v>
      </c>
      <c r="AV103" s="968"/>
      <c r="AW103" s="975" t="s">
        <v>224</v>
      </c>
      <c r="AX103" s="971"/>
      <c r="AY103" s="971"/>
      <c r="AZ103" s="972"/>
      <c r="BA103" s="975" t="s">
        <v>38</v>
      </c>
      <c r="BB103" s="972"/>
      <c r="BC103" s="601" t="s">
        <v>41</v>
      </c>
      <c r="BD103" s="973" t="s">
        <v>10</v>
      </c>
      <c r="BE103" s="971" t="s">
        <v>40</v>
      </c>
      <c r="BF103" s="971"/>
      <c r="BG103" s="971"/>
      <c r="BH103" s="972"/>
      <c r="BI103" s="602" t="s">
        <v>42</v>
      </c>
      <c r="BJ103" s="601" t="s">
        <v>84</v>
      </c>
      <c r="BK103" s="969" t="s">
        <v>52</v>
      </c>
      <c r="BL103" s="976" t="s">
        <v>81</v>
      </c>
      <c r="BM103" s="968"/>
      <c r="BN103" s="976" t="s">
        <v>39</v>
      </c>
      <c r="BO103" s="968"/>
      <c r="BP103" s="965" t="s">
        <v>10</v>
      </c>
    </row>
    <row r="104" spans="2:68" ht="30.75" customHeight="1" thickBot="1" x14ac:dyDescent="0.3">
      <c r="B104" s="940"/>
      <c r="C104" s="943"/>
      <c r="D104" s="232" t="s">
        <v>0</v>
      </c>
      <c r="E104" s="232" t="s">
        <v>51</v>
      </c>
      <c r="F104" s="233" t="s">
        <v>1</v>
      </c>
      <c r="G104" s="233" t="s">
        <v>59</v>
      </c>
      <c r="H104" s="233" t="s">
        <v>2</v>
      </c>
      <c r="I104" s="233" t="s">
        <v>52</v>
      </c>
      <c r="J104" s="233" t="s">
        <v>3</v>
      </c>
      <c r="K104" s="233" t="s">
        <v>53</v>
      </c>
      <c r="L104" s="233" t="s">
        <v>4</v>
      </c>
      <c r="M104" s="233" t="s">
        <v>54</v>
      </c>
      <c r="N104" s="233" t="s">
        <v>5</v>
      </c>
      <c r="O104" s="233" t="s">
        <v>55</v>
      </c>
      <c r="P104" s="233" t="s">
        <v>6</v>
      </c>
      <c r="Q104" s="233" t="s">
        <v>56</v>
      </c>
      <c r="R104" s="233" t="s">
        <v>7</v>
      </c>
      <c r="S104" s="233" t="s">
        <v>57</v>
      </c>
      <c r="T104" s="233" t="s">
        <v>8</v>
      </c>
      <c r="U104" s="233" t="s">
        <v>60</v>
      </c>
      <c r="V104" s="233" t="s">
        <v>9</v>
      </c>
      <c r="W104" s="200" t="s">
        <v>61</v>
      </c>
      <c r="X104" s="52" t="s">
        <v>10</v>
      </c>
      <c r="Y104" s="232" t="s">
        <v>0</v>
      </c>
      <c r="Z104" s="232" t="s">
        <v>51</v>
      </c>
      <c r="AA104" s="233" t="s">
        <v>1</v>
      </c>
      <c r="AB104" s="233" t="s">
        <v>59</v>
      </c>
      <c r="AC104" s="233" t="s">
        <v>2</v>
      </c>
      <c r="AD104" s="233" t="s">
        <v>52</v>
      </c>
      <c r="AE104" s="233" t="s">
        <v>3</v>
      </c>
      <c r="AF104" s="233" t="s">
        <v>53</v>
      </c>
      <c r="AG104" s="233" t="s">
        <v>4</v>
      </c>
      <c r="AH104" s="233" t="s">
        <v>54</v>
      </c>
      <c r="AI104" s="233" t="s">
        <v>5</v>
      </c>
      <c r="AJ104" s="233" t="s">
        <v>55</v>
      </c>
      <c r="AK104" s="233" t="s">
        <v>6</v>
      </c>
      <c r="AL104" s="233" t="s">
        <v>56</v>
      </c>
      <c r="AM104" s="233" t="s">
        <v>7</v>
      </c>
      <c r="AN104" s="233" t="s">
        <v>57</v>
      </c>
      <c r="AO104" s="233" t="s">
        <v>8</v>
      </c>
      <c r="AP104" s="233" t="s">
        <v>60</v>
      </c>
      <c r="AQ104" s="233" t="s">
        <v>9</v>
      </c>
      <c r="AR104" s="200" t="s">
        <v>61</v>
      </c>
      <c r="AS104" s="53" t="s">
        <v>10</v>
      </c>
      <c r="AT104" s="199" t="s">
        <v>1</v>
      </c>
      <c r="AU104" s="603" t="s">
        <v>11</v>
      </c>
      <c r="AV104" s="598" t="s">
        <v>51</v>
      </c>
      <c r="AW104" s="598" t="s">
        <v>1</v>
      </c>
      <c r="AX104" s="598" t="s">
        <v>59</v>
      </c>
      <c r="AY104" s="598" t="s">
        <v>4</v>
      </c>
      <c r="AZ104" s="598" t="s">
        <v>83</v>
      </c>
      <c r="BA104" s="598" t="s">
        <v>2</v>
      </c>
      <c r="BB104" s="598" t="s">
        <v>52</v>
      </c>
      <c r="BC104" s="604" t="s">
        <v>2</v>
      </c>
      <c r="BD104" s="974"/>
      <c r="BE104" s="605" t="s">
        <v>4</v>
      </c>
      <c r="BF104" s="598" t="s">
        <v>54</v>
      </c>
      <c r="BG104" s="598" t="s">
        <v>5</v>
      </c>
      <c r="BH104" s="598" t="s">
        <v>55</v>
      </c>
      <c r="BI104" s="598" t="s">
        <v>2</v>
      </c>
      <c r="BJ104" s="604" t="s">
        <v>2</v>
      </c>
      <c r="BK104" s="970"/>
      <c r="BL104" s="604" t="s">
        <v>3</v>
      </c>
      <c r="BM104" s="597" t="s">
        <v>53</v>
      </c>
      <c r="BN104" s="604" t="s">
        <v>9</v>
      </c>
      <c r="BO104" s="597" t="s">
        <v>61</v>
      </c>
      <c r="BP104" s="966"/>
    </row>
    <row r="105" spans="2:68" ht="15" customHeight="1" x14ac:dyDescent="0.25">
      <c r="B105" s="945">
        <v>2014</v>
      </c>
      <c r="C105" s="66" t="s">
        <v>143</v>
      </c>
      <c r="D105" s="35">
        <v>2523</v>
      </c>
      <c r="E105" s="175">
        <f t="shared" ref="E105:E136" si="85">D105/$X105</f>
        <v>1.5504495258930601E-2</v>
      </c>
      <c r="F105" s="15">
        <v>119727</v>
      </c>
      <c r="G105" s="175">
        <f t="shared" ref="G105:G136" si="86">F105/$X105</f>
        <v>0.73575374707331909</v>
      </c>
      <c r="H105" s="15">
        <v>20108</v>
      </c>
      <c r="I105" s="175">
        <f t="shared" ref="I105:I136" si="87">H105/$X105</f>
        <v>0.12356892218255114</v>
      </c>
      <c r="J105" s="15">
        <v>9419</v>
      </c>
      <c r="K105" s="175">
        <f t="shared" ref="K105:K136" si="88">J105/$X105</f>
        <v>5.7882219914335051E-2</v>
      </c>
      <c r="L105" s="15">
        <v>7741</v>
      </c>
      <c r="M105" s="175">
        <f t="shared" ref="M105:M136" si="89">L105/$X105</f>
        <v>4.7570470788498527E-2</v>
      </c>
      <c r="N105" s="15">
        <v>762</v>
      </c>
      <c r="O105" s="175">
        <f t="shared" ref="O105:O136" si="90">N105/$X105</f>
        <v>4.6826894123286238E-3</v>
      </c>
      <c r="P105" s="15">
        <v>0</v>
      </c>
      <c r="Q105" s="175">
        <f t="shared" ref="Q105:Q136" si="91">P105/$X105</f>
        <v>0</v>
      </c>
      <c r="R105" s="15">
        <v>841</v>
      </c>
      <c r="S105" s="175">
        <f t="shared" ref="S105:S136" si="92">R105/$X105</f>
        <v>5.1681650863102009E-3</v>
      </c>
      <c r="T105" s="15">
        <v>0</v>
      </c>
      <c r="U105" s="175">
        <f t="shared" ref="U105:U136" si="93">T105/$X105</f>
        <v>0</v>
      </c>
      <c r="V105" s="15">
        <v>1606</v>
      </c>
      <c r="W105" s="162">
        <f t="shared" ref="W105:W136" si="94">V105/$X105</f>
        <v>9.8692902837267324E-3</v>
      </c>
      <c r="X105" s="76">
        <f>D105+F105+H105+J105+L105+N105+P105+R105+T105+V105</f>
        <v>162727</v>
      </c>
      <c r="Y105" s="47">
        <v>0</v>
      </c>
      <c r="Z105" s="175">
        <v>0</v>
      </c>
      <c r="AA105" s="15">
        <v>0</v>
      </c>
      <c r="AB105" s="175">
        <v>0</v>
      </c>
      <c r="AC105" s="15">
        <v>0</v>
      </c>
      <c r="AD105" s="175">
        <v>0</v>
      </c>
      <c r="AE105" s="15">
        <v>0</v>
      </c>
      <c r="AF105" s="175">
        <v>0</v>
      </c>
      <c r="AG105" s="15">
        <v>0</v>
      </c>
      <c r="AH105" s="175">
        <v>0</v>
      </c>
      <c r="AI105" s="15">
        <v>0</v>
      </c>
      <c r="AJ105" s="175">
        <v>0</v>
      </c>
      <c r="AK105" s="15">
        <v>0</v>
      </c>
      <c r="AL105" s="175">
        <v>0</v>
      </c>
      <c r="AM105" s="15">
        <v>0</v>
      </c>
      <c r="AN105" s="175">
        <v>0</v>
      </c>
      <c r="AO105" s="15">
        <v>0</v>
      </c>
      <c r="AP105" s="175">
        <v>0</v>
      </c>
      <c r="AQ105" s="15">
        <v>0</v>
      </c>
      <c r="AR105" s="175">
        <v>0</v>
      </c>
      <c r="AS105" s="201">
        <f>Y105+AA105+AC105+AE105+AG105+AI105+AK105+AM105+AO105+AQ105</f>
        <v>0</v>
      </c>
      <c r="AT105" s="192">
        <v>0</v>
      </c>
      <c r="AU105" s="42">
        <v>472</v>
      </c>
      <c r="AV105" s="209">
        <f t="shared" ref="AV105:AV136" si="95">AU105/$BD105</f>
        <v>8.9648622981956319E-2</v>
      </c>
      <c r="AW105" s="36">
        <v>1631</v>
      </c>
      <c r="AX105" s="209">
        <f t="shared" ref="AX105:AX136" si="96">AW105/$BD105</f>
        <v>0.30978157644824311</v>
      </c>
      <c r="AY105" s="36">
        <v>1032</v>
      </c>
      <c r="AZ105" s="209">
        <f t="shared" ref="AZ105:AZ136" si="97">AY105/$BD105</f>
        <v>0.196011396011396</v>
      </c>
      <c r="BA105" s="36">
        <v>2130</v>
      </c>
      <c r="BB105" s="406">
        <f t="shared" ref="BB105:BB136" si="98">BA105/$BD105</f>
        <v>0.40455840455840458</v>
      </c>
      <c r="BC105" s="196">
        <v>150</v>
      </c>
      <c r="BD105" s="205">
        <f>AU105+AW105+AY105+BA105</f>
        <v>5265</v>
      </c>
      <c r="BE105" s="401">
        <v>5205</v>
      </c>
      <c r="BF105" s="209">
        <f t="shared" ref="BF105:BF136" si="99">BE105/$BP105</f>
        <v>0.29739458347617415</v>
      </c>
      <c r="BG105" s="36">
        <v>72</v>
      </c>
      <c r="BH105" s="209">
        <f t="shared" ref="BH105:BH136" si="100">BG105/$BP105</f>
        <v>4.11381556393555E-3</v>
      </c>
      <c r="BI105" s="36">
        <v>336</v>
      </c>
      <c r="BJ105" s="196">
        <v>0</v>
      </c>
      <c r="BK105" s="213">
        <f t="shared" ref="BK105:BK136" si="101">(BI105+BC105+BJ105)/$BP105</f>
        <v>2.7768255056564963E-2</v>
      </c>
      <c r="BL105" s="196">
        <v>0</v>
      </c>
      <c r="BM105" s="213">
        <f>BL105/BP105</f>
        <v>0</v>
      </c>
      <c r="BN105" s="196">
        <v>11739</v>
      </c>
      <c r="BO105" s="213">
        <f>(BN105)/$BP105</f>
        <v>0.67072334590332539</v>
      </c>
      <c r="BP105" s="205">
        <f t="shared" ref="BP105:BP136" si="102">BE105+BG105+BI105+BC105+BJ105+BN105+BL105</f>
        <v>17502</v>
      </c>
    </row>
    <row r="106" spans="2:68" ht="15" customHeight="1" x14ac:dyDescent="0.25">
      <c r="B106" s="946"/>
      <c r="C106" s="67" t="s">
        <v>144</v>
      </c>
      <c r="D106" s="37">
        <v>2789</v>
      </c>
      <c r="E106" s="176">
        <f t="shared" si="85"/>
        <v>1.498390935513853E-2</v>
      </c>
      <c r="F106" s="14">
        <v>133256</v>
      </c>
      <c r="G106" s="176">
        <f t="shared" si="86"/>
        <v>0.71591818753257075</v>
      </c>
      <c r="H106" s="14">
        <v>22633</v>
      </c>
      <c r="I106" s="176">
        <f t="shared" si="87"/>
        <v>0.12159584813010052</v>
      </c>
      <c r="J106" s="14">
        <v>16195</v>
      </c>
      <c r="K106" s="176">
        <f t="shared" si="88"/>
        <v>8.7007677306012374E-2</v>
      </c>
      <c r="L106" s="14">
        <v>7976</v>
      </c>
      <c r="M106" s="176">
        <f t="shared" si="89"/>
        <v>4.2851079604368916E-2</v>
      </c>
      <c r="N106" s="14">
        <v>812</v>
      </c>
      <c r="O106" s="176">
        <f t="shared" si="90"/>
        <v>4.3624719958309383E-3</v>
      </c>
      <c r="P106" s="14">
        <v>0</v>
      </c>
      <c r="Q106" s="176">
        <f t="shared" si="91"/>
        <v>0</v>
      </c>
      <c r="R106" s="14">
        <v>924</v>
      </c>
      <c r="S106" s="176">
        <f t="shared" si="92"/>
        <v>4.9641922711179641E-3</v>
      </c>
      <c r="T106" s="14">
        <v>0</v>
      </c>
      <c r="U106" s="176">
        <f t="shared" si="93"/>
        <v>0</v>
      </c>
      <c r="V106" s="14">
        <v>1548</v>
      </c>
      <c r="W106" s="163">
        <f t="shared" si="94"/>
        <v>8.3166338048599655E-3</v>
      </c>
      <c r="X106" s="77">
        <f t="shared" ref="X106:X169" si="103">D106+F106+H106+J106+L106+N106+P106+R106+T106+V106</f>
        <v>186133</v>
      </c>
      <c r="Y106" s="48">
        <v>0</v>
      </c>
      <c r="Z106" s="167">
        <v>0</v>
      </c>
      <c r="AA106" s="14">
        <v>0</v>
      </c>
      <c r="AB106" s="167">
        <v>0</v>
      </c>
      <c r="AC106" s="14">
        <v>0</v>
      </c>
      <c r="AD106" s="167">
        <v>0</v>
      </c>
      <c r="AE106" s="14">
        <v>0</v>
      </c>
      <c r="AF106" s="167">
        <v>0</v>
      </c>
      <c r="AG106" s="14">
        <v>0</v>
      </c>
      <c r="AH106" s="167">
        <v>0</v>
      </c>
      <c r="AI106" s="14">
        <v>0</v>
      </c>
      <c r="AJ106" s="167">
        <v>0</v>
      </c>
      <c r="AK106" s="14">
        <v>0</v>
      </c>
      <c r="AL106" s="167">
        <v>0</v>
      </c>
      <c r="AM106" s="14">
        <v>0</v>
      </c>
      <c r="AN106" s="167">
        <v>0</v>
      </c>
      <c r="AO106" s="14">
        <v>0</v>
      </c>
      <c r="AP106" s="167">
        <v>0</v>
      </c>
      <c r="AQ106" s="14">
        <v>0</v>
      </c>
      <c r="AR106" s="167">
        <v>0</v>
      </c>
      <c r="AS106" s="202">
        <f t="shared" ref="AS106:AS169" si="104">Y106+AA106+AC106+AE106+AG106+AI106+AK106+AM106+AO106+AQ106</f>
        <v>0</v>
      </c>
      <c r="AT106" s="193">
        <v>0</v>
      </c>
      <c r="AU106" s="43">
        <v>465</v>
      </c>
      <c r="AV106" s="210">
        <f t="shared" si="95"/>
        <v>8.6174944403261677E-2</v>
      </c>
      <c r="AW106" s="132">
        <v>1800</v>
      </c>
      <c r="AX106" s="210">
        <f t="shared" si="96"/>
        <v>0.33358042994810971</v>
      </c>
      <c r="AY106" s="132">
        <v>1008</v>
      </c>
      <c r="AZ106" s="210">
        <f t="shared" si="97"/>
        <v>0.18680504077094143</v>
      </c>
      <c r="BA106" s="132">
        <v>2123</v>
      </c>
      <c r="BB106" s="405">
        <f t="shared" si="98"/>
        <v>0.39343958487768715</v>
      </c>
      <c r="BC106" s="197">
        <v>30</v>
      </c>
      <c r="BD106" s="206">
        <f t="shared" ref="BD106:BD169" si="105">AU106+AW106+AY106+BA106</f>
        <v>5396</v>
      </c>
      <c r="BE106" s="400">
        <v>5217</v>
      </c>
      <c r="BF106" s="210">
        <f t="shared" si="99"/>
        <v>0.28347098456857206</v>
      </c>
      <c r="BG106" s="132">
        <v>49</v>
      </c>
      <c r="BH106" s="210">
        <f t="shared" si="100"/>
        <v>2.6624646815909584E-3</v>
      </c>
      <c r="BI106" s="132">
        <v>734</v>
      </c>
      <c r="BJ106" s="197">
        <v>0</v>
      </c>
      <c r="BK106" s="214">
        <f t="shared" si="101"/>
        <v>4.1512714627254942E-2</v>
      </c>
      <c r="BL106" s="197">
        <v>0</v>
      </c>
      <c r="BM106" s="214">
        <f t="shared" ref="BM106:BM169" si="106">BL106/BP106</f>
        <v>0</v>
      </c>
      <c r="BN106" s="197">
        <v>12374</v>
      </c>
      <c r="BO106" s="214">
        <f t="shared" ref="BO106:BO169" si="107">(BN106)/$BP106</f>
        <v>0.67235383612258204</v>
      </c>
      <c r="BP106" s="206">
        <f t="shared" si="102"/>
        <v>18404</v>
      </c>
    </row>
    <row r="107" spans="2:68" ht="15" customHeight="1" x14ac:dyDescent="0.25">
      <c r="B107" s="946"/>
      <c r="C107" s="67" t="s">
        <v>145</v>
      </c>
      <c r="D107" s="37">
        <v>2897</v>
      </c>
      <c r="E107" s="176">
        <f t="shared" si="85"/>
        <v>1.6115394457238856E-2</v>
      </c>
      <c r="F107" s="14">
        <v>131314</v>
      </c>
      <c r="G107" s="176">
        <f t="shared" si="86"/>
        <v>0.73047183560851325</v>
      </c>
      <c r="H107" s="14">
        <v>21398</v>
      </c>
      <c r="I107" s="176">
        <f t="shared" si="87"/>
        <v>0.11903252005384778</v>
      </c>
      <c r="J107" s="14">
        <v>14387</v>
      </c>
      <c r="K107" s="176">
        <f t="shared" si="88"/>
        <v>8.0031819142663246E-2</v>
      </c>
      <c r="L107" s="14">
        <v>6867</v>
      </c>
      <c r="M107" s="176">
        <f t="shared" si="89"/>
        <v>3.8199659557424652E-2</v>
      </c>
      <c r="N107" s="14">
        <v>668</v>
      </c>
      <c r="O107" s="176">
        <f t="shared" si="90"/>
        <v>3.7159418354972577E-3</v>
      </c>
      <c r="P107" s="14">
        <v>0</v>
      </c>
      <c r="Q107" s="176">
        <f t="shared" si="91"/>
        <v>0</v>
      </c>
      <c r="R107" s="14">
        <v>854</v>
      </c>
      <c r="S107" s="176">
        <f t="shared" si="92"/>
        <v>4.7506202507704457E-3</v>
      </c>
      <c r="T107" s="14">
        <v>0</v>
      </c>
      <c r="U107" s="176">
        <f t="shared" si="93"/>
        <v>0</v>
      </c>
      <c r="V107" s="14">
        <v>1381</v>
      </c>
      <c r="W107" s="163">
        <f t="shared" si="94"/>
        <v>7.6822090940444803E-3</v>
      </c>
      <c r="X107" s="77">
        <f t="shared" si="103"/>
        <v>179766</v>
      </c>
      <c r="Y107" s="48">
        <v>0</v>
      </c>
      <c r="Z107" s="167">
        <v>0</v>
      </c>
      <c r="AA107" s="14">
        <v>0</v>
      </c>
      <c r="AB107" s="167">
        <v>0</v>
      </c>
      <c r="AC107" s="14">
        <v>0</v>
      </c>
      <c r="AD107" s="167">
        <v>0</v>
      </c>
      <c r="AE107" s="14">
        <v>0</v>
      </c>
      <c r="AF107" s="167">
        <v>0</v>
      </c>
      <c r="AG107" s="14">
        <v>0</v>
      </c>
      <c r="AH107" s="167">
        <v>0</v>
      </c>
      <c r="AI107" s="14">
        <v>0</v>
      </c>
      <c r="AJ107" s="167">
        <v>0</v>
      </c>
      <c r="AK107" s="14">
        <v>0</v>
      </c>
      <c r="AL107" s="167">
        <v>0</v>
      </c>
      <c r="AM107" s="14">
        <v>0</v>
      </c>
      <c r="AN107" s="167">
        <v>0</v>
      </c>
      <c r="AO107" s="14">
        <v>0</v>
      </c>
      <c r="AP107" s="167">
        <v>0</v>
      </c>
      <c r="AQ107" s="14">
        <v>0</v>
      </c>
      <c r="AR107" s="167">
        <v>0</v>
      </c>
      <c r="AS107" s="202">
        <f t="shared" si="104"/>
        <v>0</v>
      </c>
      <c r="AT107" s="193">
        <v>0</v>
      </c>
      <c r="AU107" s="43">
        <v>460</v>
      </c>
      <c r="AV107" s="210">
        <f t="shared" si="95"/>
        <v>9.2313867148304238E-2</v>
      </c>
      <c r="AW107" s="132">
        <v>1614</v>
      </c>
      <c r="AX107" s="210">
        <f t="shared" si="96"/>
        <v>0.32390126429861527</v>
      </c>
      <c r="AY107" s="132">
        <v>952</v>
      </c>
      <c r="AZ107" s="210">
        <f t="shared" si="97"/>
        <v>0.19104956853301225</v>
      </c>
      <c r="BA107" s="132">
        <v>1957</v>
      </c>
      <c r="BB107" s="405">
        <f t="shared" si="98"/>
        <v>0.39273530002006823</v>
      </c>
      <c r="BC107" s="197">
        <v>60</v>
      </c>
      <c r="BD107" s="206">
        <f t="shared" si="105"/>
        <v>4983</v>
      </c>
      <c r="BE107" s="400">
        <v>5313</v>
      </c>
      <c r="BF107" s="210">
        <f t="shared" si="99"/>
        <v>0.31776315789473686</v>
      </c>
      <c r="BG107" s="132">
        <v>53</v>
      </c>
      <c r="BH107" s="210">
        <f t="shared" si="100"/>
        <v>3.1698564593301433E-3</v>
      </c>
      <c r="BI107" s="132">
        <v>790</v>
      </c>
      <c r="BJ107" s="197">
        <v>0</v>
      </c>
      <c r="BK107" s="214">
        <f t="shared" si="101"/>
        <v>5.0837320574162681E-2</v>
      </c>
      <c r="BL107" s="197">
        <v>0</v>
      </c>
      <c r="BM107" s="214">
        <f t="shared" si="106"/>
        <v>0</v>
      </c>
      <c r="BN107" s="197">
        <v>10504</v>
      </c>
      <c r="BO107" s="214">
        <f t="shared" si="107"/>
        <v>0.62822966507177036</v>
      </c>
      <c r="BP107" s="206">
        <f t="shared" si="102"/>
        <v>16720</v>
      </c>
    </row>
    <row r="108" spans="2:68" ht="15" customHeight="1" x14ac:dyDescent="0.25">
      <c r="B108" s="946"/>
      <c r="C108" s="67" t="s">
        <v>15</v>
      </c>
      <c r="D108" s="37">
        <v>2750</v>
      </c>
      <c r="E108" s="176">
        <f t="shared" si="85"/>
        <v>1.784636550654475E-2</v>
      </c>
      <c r="F108" s="14">
        <v>112729</v>
      </c>
      <c r="G108" s="176">
        <f t="shared" si="86"/>
        <v>0.73156470443173927</v>
      </c>
      <c r="H108" s="14">
        <v>19231</v>
      </c>
      <c r="I108" s="176">
        <f t="shared" si="87"/>
        <v>0.12480125638413166</v>
      </c>
      <c r="J108" s="14">
        <v>11303</v>
      </c>
      <c r="K108" s="176">
        <f t="shared" si="88"/>
        <v>7.335180702562738E-2</v>
      </c>
      <c r="L108" s="14">
        <v>5603</v>
      </c>
      <c r="M108" s="176">
        <f t="shared" si="89"/>
        <v>3.6361158521152813E-2</v>
      </c>
      <c r="N108" s="14">
        <v>478</v>
      </c>
      <c r="O108" s="176">
        <f t="shared" si="90"/>
        <v>3.1020228044103238E-3</v>
      </c>
      <c r="P108" s="14">
        <v>11</v>
      </c>
      <c r="Q108" s="176">
        <f t="shared" si="91"/>
        <v>7.1385462026179002E-5</v>
      </c>
      <c r="R108" s="14">
        <v>612</v>
      </c>
      <c r="S108" s="176">
        <f t="shared" si="92"/>
        <v>3.9716275236383221E-3</v>
      </c>
      <c r="T108" s="14">
        <v>0</v>
      </c>
      <c r="U108" s="176">
        <f t="shared" si="93"/>
        <v>0</v>
      </c>
      <c r="V108" s="14">
        <v>1376</v>
      </c>
      <c r="W108" s="163">
        <f t="shared" si="94"/>
        <v>8.9296723407293003E-3</v>
      </c>
      <c r="X108" s="77">
        <f t="shared" si="103"/>
        <v>154093</v>
      </c>
      <c r="Y108" s="48">
        <v>0</v>
      </c>
      <c r="Z108" s="167">
        <v>0</v>
      </c>
      <c r="AA108" s="14">
        <v>0</v>
      </c>
      <c r="AB108" s="167">
        <v>0</v>
      </c>
      <c r="AC108" s="14">
        <v>0</v>
      </c>
      <c r="AD108" s="167">
        <v>0</v>
      </c>
      <c r="AE108" s="14">
        <v>0</v>
      </c>
      <c r="AF108" s="167">
        <v>0</v>
      </c>
      <c r="AG108" s="14">
        <v>0</v>
      </c>
      <c r="AH108" s="167">
        <v>0</v>
      </c>
      <c r="AI108" s="14">
        <v>0</v>
      </c>
      <c r="AJ108" s="167">
        <v>0</v>
      </c>
      <c r="AK108" s="14">
        <v>0</v>
      </c>
      <c r="AL108" s="167">
        <v>0</v>
      </c>
      <c r="AM108" s="14">
        <v>0</v>
      </c>
      <c r="AN108" s="167">
        <v>0</v>
      </c>
      <c r="AO108" s="14">
        <v>0</v>
      </c>
      <c r="AP108" s="167">
        <v>0</v>
      </c>
      <c r="AQ108" s="14">
        <v>0</v>
      </c>
      <c r="AR108" s="167">
        <v>0</v>
      </c>
      <c r="AS108" s="202">
        <f t="shared" si="104"/>
        <v>0</v>
      </c>
      <c r="AT108" s="193">
        <v>0</v>
      </c>
      <c r="AU108" s="43">
        <v>397</v>
      </c>
      <c r="AV108" s="210">
        <f t="shared" si="95"/>
        <v>8.4199363732767762E-2</v>
      </c>
      <c r="AW108" s="132">
        <v>1524</v>
      </c>
      <c r="AX108" s="210">
        <f t="shared" si="96"/>
        <v>0.32322375397667019</v>
      </c>
      <c r="AY108" s="132">
        <v>949</v>
      </c>
      <c r="AZ108" s="210">
        <f t="shared" si="97"/>
        <v>0.20127253446447507</v>
      </c>
      <c r="BA108" s="132">
        <v>1845</v>
      </c>
      <c r="BB108" s="405">
        <f t="shared" si="98"/>
        <v>0.39130434782608697</v>
      </c>
      <c r="BC108" s="197">
        <v>30</v>
      </c>
      <c r="BD108" s="206">
        <f t="shared" si="105"/>
        <v>4715</v>
      </c>
      <c r="BE108" s="400">
        <v>5135</v>
      </c>
      <c r="BF108" s="210">
        <f t="shared" si="99"/>
        <v>0.32878729670892559</v>
      </c>
      <c r="BG108" s="132">
        <v>62</v>
      </c>
      <c r="BH108" s="210">
        <f t="shared" si="100"/>
        <v>3.9697784607504163E-3</v>
      </c>
      <c r="BI108" s="132">
        <v>805</v>
      </c>
      <c r="BJ108" s="197">
        <v>0</v>
      </c>
      <c r="BK108" s="214">
        <f t="shared" si="101"/>
        <v>5.3463951850428994E-2</v>
      </c>
      <c r="BL108" s="197">
        <v>0</v>
      </c>
      <c r="BM108" s="214">
        <f t="shared" si="106"/>
        <v>0</v>
      </c>
      <c r="BN108" s="197">
        <v>9586</v>
      </c>
      <c r="BO108" s="214">
        <f t="shared" si="107"/>
        <v>0.61377897297989503</v>
      </c>
      <c r="BP108" s="206">
        <f t="shared" si="102"/>
        <v>15618</v>
      </c>
    </row>
    <row r="109" spans="2:68" ht="15" customHeight="1" x14ac:dyDescent="0.25">
      <c r="B109" s="946"/>
      <c r="C109" s="67" t="s">
        <v>146</v>
      </c>
      <c r="D109" s="37">
        <v>2814</v>
      </c>
      <c r="E109" s="176">
        <f t="shared" si="85"/>
        <v>1.5495594713656387E-2</v>
      </c>
      <c r="F109" s="14">
        <v>132075</v>
      </c>
      <c r="G109" s="176">
        <f t="shared" si="86"/>
        <v>0.72728524229074887</v>
      </c>
      <c r="H109" s="14">
        <v>22856</v>
      </c>
      <c r="I109" s="176">
        <f t="shared" si="87"/>
        <v>0.12585903083700439</v>
      </c>
      <c r="J109" s="14">
        <v>13936</v>
      </c>
      <c r="K109" s="176">
        <f t="shared" si="88"/>
        <v>7.674008810572687E-2</v>
      </c>
      <c r="L109" s="14">
        <v>6855</v>
      </c>
      <c r="M109" s="176">
        <f t="shared" si="89"/>
        <v>3.7747797356828192E-2</v>
      </c>
      <c r="N109" s="14">
        <v>827</v>
      </c>
      <c r="O109" s="176">
        <f t="shared" si="90"/>
        <v>4.553964757709251E-3</v>
      </c>
      <c r="P109" s="14">
        <v>0</v>
      </c>
      <c r="Q109" s="176">
        <f t="shared" si="91"/>
        <v>0</v>
      </c>
      <c r="R109" s="14">
        <v>796</v>
      </c>
      <c r="S109" s="176">
        <f t="shared" si="92"/>
        <v>4.3832599118942732E-3</v>
      </c>
      <c r="T109" s="14">
        <v>0</v>
      </c>
      <c r="U109" s="176">
        <f t="shared" si="93"/>
        <v>0</v>
      </c>
      <c r="V109" s="14">
        <v>1441</v>
      </c>
      <c r="W109" s="163">
        <f t="shared" si="94"/>
        <v>7.9350220264317178E-3</v>
      </c>
      <c r="X109" s="77">
        <f t="shared" si="103"/>
        <v>181600</v>
      </c>
      <c r="Y109" s="48">
        <v>0</v>
      </c>
      <c r="Z109" s="167">
        <v>0</v>
      </c>
      <c r="AA109" s="14">
        <v>0</v>
      </c>
      <c r="AB109" s="167">
        <v>0</v>
      </c>
      <c r="AC109" s="14">
        <v>0</v>
      </c>
      <c r="AD109" s="167">
        <v>0</v>
      </c>
      <c r="AE109" s="14">
        <v>0</v>
      </c>
      <c r="AF109" s="167">
        <v>0</v>
      </c>
      <c r="AG109" s="14">
        <v>0</v>
      </c>
      <c r="AH109" s="167">
        <v>0</v>
      </c>
      <c r="AI109" s="14">
        <v>0</v>
      </c>
      <c r="AJ109" s="167">
        <v>0</v>
      </c>
      <c r="AK109" s="14">
        <v>0</v>
      </c>
      <c r="AL109" s="167">
        <v>0</v>
      </c>
      <c r="AM109" s="14">
        <v>0</v>
      </c>
      <c r="AN109" s="167">
        <v>0</v>
      </c>
      <c r="AO109" s="14">
        <v>0</v>
      </c>
      <c r="AP109" s="167">
        <v>0</v>
      </c>
      <c r="AQ109" s="14">
        <v>0</v>
      </c>
      <c r="AR109" s="167">
        <v>0</v>
      </c>
      <c r="AS109" s="202">
        <f t="shared" si="104"/>
        <v>0</v>
      </c>
      <c r="AT109" s="193">
        <v>0</v>
      </c>
      <c r="AU109" s="43">
        <v>437</v>
      </c>
      <c r="AV109" s="210">
        <f t="shared" si="95"/>
        <v>8.0657069029162046E-2</v>
      </c>
      <c r="AW109" s="132">
        <v>1665</v>
      </c>
      <c r="AX109" s="210">
        <f t="shared" si="96"/>
        <v>0.30730897009966779</v>
      </c>
      <c r="AY109" s="132">
        <v>1066</v>
      </c>
      <c r="AZ109" s="210">
        <f t="shared" si="97"/>
        <v>0.19675156884459211</v>
      </c>
      <c r="BA109" s="132">
        <v>2250</v>
      </c>
      <c r="BB109" s="405">
        <f t="shared" si="98"/>
        <v>0.41528239202657807</v>
      </c>
      <c r="BC109" s="197">
        <v>30</v>
      </c>
      <c r="BD109" s="206">
        <f t="shared" si="105"/>
        <v>5418</v>
      </c>
      <c r="BE109" s="400">
        <v>5744</v>
      </c>
      <c r="BF109" s="210">
        <f t="shared" si="99"/>
        <v>0.31011769787279991</v>
      </c>
      <c r="BG109" s="132">
        <v>65</v>
      </c>
      <c r="BH109" s="210">
        <f t="shared" si="100"/>
        <v>3.5093402440341216E-3</v>
      </c>
      <c r="BI109" s="132">
        <v>842</v>
      </c>
      <c r="BJ109" s="197">
        <v>0</v>
      </c>
      <c r="BK109" s="214">
        <f t="shared" si="101"/>
        <v>4.7079149119965448E-2</v>
      </c>
      <c r="BL109" s="197">
        <v>0</v>
      </c>
      <c r="BM109" s="214">
        <f t="shared" si="106"/>
        <v>0</v>
      </c>
      <c r="BN109" s="197">
        <v>11841</v>
      </c>
      <c r="BO109" s="214">
        <f t="shared" si="107"/>
        <v>0.63929381276320052</v>
      </c>
      <c r="BP109" s="206">
        <f t="shared" si="102"/>
        <v>18522</v>
      </c>
    </row>
    <row r="110" spans="2:68" ht="15" customHeight="1" x14ac:dyDescent="0.25">
      <c r="B110" s="946"/>
      <c r="C110" s="67" t="s">
        <v>152</v>
      </c>
      <c r="D110" s="37">
        <v>2778</v>
      </c>
      <c r="E110" s="176">
        <f t="shared" si="85"/>
        <v>1.8547326394220819E-2</v>
      </c>
      <c r="F110" s="14">
        <v>110502</v>
      </c>
      <c r="G110" s="176">
        <f t="shared" si="86"/>
        <v>0.73776697667897373</v>
      </c>
      <c r="H110" s="14">
        <v>19529</v>
      </c>
      <c r="I110" s="176">
        <f t="shared" si="87"/>
        <v>0.13038543454022258</v>
      </c>
      <c r="J110" s="14">
        <v>8971</v>
      </c>
      <c r="K110" s="176">
        <f t="shared" si="88"/>
        <v>5.9894911836772848E-2</v>
      </c>
      <c r="L110" s="14">
        <v>5440</v>
      </c>
      <c r="M110" s="176">
        <f t="shared" si="89"/>
        <v>3.6320178396170355E-2</v>
      </c>
      <c r="N110" s="14">
        <v>478</v>
      </c>
      <c r="O110" s="176">
        <f t="shared" si="90"/>
        <v>3.191368616428204E-3</v>
      </c>
      <c r="P110" s="14">
        <v>0</v>
      </c>
      <c r="Q110" s="176">
        <f t="shared" si="91"/>
        <v>0</v>
      </c>
      <c r="R110" s="14">
        <v>715</v>
      </c>
      <c r="S110" s="176">
        <f t="shared" si="92"/>
        <v>4.7736999178790082E-3</v>
      </c>
      <c r="T110" s="14">
        <v>0</v>
      </c>
      <c r="U110" s="176">
        <f t="shared" si="93"/>
        <v>0</v>
      </c>
      <c r="V110" s="14">
        <v>1366</v>
      </c>
      <c r="W110" s="163">
        <f t="shared" si="94"/>
        <v>9.1201036193324838E-3</v>
      </c>
      <c r="X110" s="77">
        <f t="shared" si="103"/>
        <v>149779</v>
      </c>
      <c r="Y110" s="48">
        <v>0</v>
      </c>
      <c r="Z110" s="167">
        <v>0</v>
      </c>
      <c r="AA110" s="14">
        <v>0</v>
      </c>
      <c r="AB110" s="167">
        <v>0</v>
      </c>
      <c r="AC110" s="14">
        <v>0</v>
      </c>
      <c r="AD110" s="167">
        <v>0</v>
      </c>
      <c r="AE110" s="14">
        <v>0</v>
      </c>
      <c r="AF110" s="167">
        <v>0</v>
      </c>
      <c r="AG110" s="14">
        <v>0</v>
      </c>
      <c r="AH110" s="167">
        <v>0</v>
      </c>
      <c r="AI110" s="14">
        <v>0</v>
      </c>
      <c r="AJ110" s="167">
        <v>0</v>
      </c>
      <c r="AK110" s="14">
        <v>0</v>
      </c>
      <c r="AL110" s="167">
        <v>0</v>
      </c>
      <c r="AM110" s="14">
        <v>0</v>
      </c>
      <c r="AN110" s="167">
        <v>0</v>
      </c>
      <c r="AO110" s="14">
        <v>0</v>
      </c>
      <c r="AP110" s="167">
        <v>0</v>
      </c>
      <c r="AQ110" s="14">
        <v>0</v>
      </c>
      <c r="AR110" s="167">
        <v>0</v>
      </c>
      <c r="AS110" s="202">
        <f t="shared" si="104"/>
        <v>0</v>
      </c>
      <c r="AT110" s="193">
        <v>0</v>
      </c>
      <c r="AU110" s="43">
        <v>393</v>
      </c>
      <c r="AV110" s="210">
        <f t="shared" si="95"/>
        <v>8.2841483979763916E-2</v>
      </c>
      <c r="AW110" s="132">
        <v>1507</v>
      </c>
      <c r="AX110" s="210">
        <f t="shared" si="96"/>
        <v>0.31766441821247893</v>
      </c>
      <c r="AY110" s="132">
        <v>981</v>
      </c>
      <c r="AZ110" s="210">
        <f t="shared" si="97"/>
        <v>0.20678752107925802</v>
      </c>
      <c r="BA110" s="132">
        <v>1863</v>
      </c>
      <c r="BB110" s="405">
        <f t="shared" si="98"/>
        <v>0.39270657672849918</v>
      </c>
      <c r="BC110" s="197">
        <v>30</v>
      </c>
      <c r="BD110" s="206">
        <f t="shared" si="105"/>
        <v>4744</v>
      </c>
      <c r="BE110" s="400">
        <v>4831</v>
      </c>
      <c r="BF110" s="210">
        <f t="shared" si="99"/>
        <v>0.33543952228857105</v>
      </c>
      <c r="BG110" s="132">
        <v>45</v>
      </c>
      <c r="BH110" s="210">
        <f t="shared" si="100"/>
        <v>3.1245660324954868E-3</v>
      </c>
      <c r="BI110" s="132">
        <v>710</v>
      </c>
      <c r="BJ110" s="197">
        <v>0</v>
      </c>
      <c r="BK110" s="214">
        <f t="shared" si="101"/>
        <v>5.1381752534370224E-2</v>
      </c>
      <c r="BL110" s="197">
        <v>0</v>
      </c>
      <c r="BM110" s="214">
        <f t="shared" si="106"/>
        <v>0</v>
      </c>
      <c r="BN110" s="197">
        <v>8786</v>
      </c>
      <c r="BO110" s="214">
        <f t="shared" si="107"/>
        <v>0.61005415914456329</v>
      </c>
      <c r="BP110" s="206">
        <f t="shared" si="102"/>
        <v>14402</v>
      </c>
    </row>
    <row r="111" spans="2:68" ht="15" customHeight="1" x14ac:dyDescent="0.25">
      <c r="B111" s="946"/>
      <c r="C111" s="67" t="s">
        <v>147</v>
      </c>
      <c r="D111" s="37">
        <v>2474</v>
      </c>
      <c r="E111" s="176">
        <f t="shared" si="85"/>
        <v>1.7500053051898903E-2</v>
      </c>
      <c r="F111" s="14">
        <v>105092</v>
      </c>
      <c r="G111" s="176">
        <f t="shared" si="86"/>
        <v>0.74337735462011301</v>
      </c>
      <c r="H111" s="14">
        <v>20659</v>
      </c>
      <c r="I111" s="176">
        <f t="shared" si="87"/>
        <v>0.14613322392852848</v>
      </c>
      <c r="J111" s="14">
        <v>6718</v>
      </c>
      <c r="K111" s="176">
        <f t="shared" si="88"/>
        <v>4.7520354245212948E-2</v>
      </c>
      <c r="L111" s="14">
        <v>4117</v>
      </c>
      <c r="M111" s="176">
        <f t="shared" si="89"/>
        <v>2.9121955705201208E-2</v>
      </c>
      <c r="N111" s="14">
        <v>301</v>
      </c>
      <c r="O111" s="176">
        <f t="shared" si="90"/>
        <v>2.1291495426926316E-3</v>
      </c>
      <c r="P111" s="14">
        <v>0</v>
      </c>
      <c r="Q111" s="176">
        <f t="shared" si="91"/>
        <v>0</v>
      </c>
      <c r="R111" s="14">
        <v>644</v>
      </c>
      <c r="S111" s="176">
        <f t="shared" si="92"/>
        <v>4.555389719249351E-3</v>
      </c>
      <c r="T111" s="14">
        <v>0</v>
      </c>
      <c r="U111" s="176">
        <f t="shared" si="93"/>
        <v>0</v>
      </c>
      <c r="V111" s="14">
        <v>1366</v>
      </c>
      <c r="W111" s="163">
        <f t="shared" si="94"/>
        <v>9.6625191871034365E-3</v>
      </c>
      <c r="X111" s="77">
        <f t="shared" si="103"/>
        <v>141371</v>
      </c>
      <c r="Y111" s="48">
        <v>0</v>
      </c>
      <c r="Z111" s="167">
        <v>0</v>
      </c>
      <c r="AA111" s="14">
        <v>0</v>
      </c>
      <c r="AB111" s="167">
        <v>0</v>
      </c>
      <c r="AC111" s="14">
        <v>0</v>
      </c>
      <c r="AD111" s="167">
        <v>0</v>
      </c>
      <c r="AE111" s="14">
        <v>0</v>
      </c>
      <c r="AF111" s="167">
        <v>0</v>
      </c>
      <c r="AG111" s="14">
        <v>0</v>
      </c>
      <c r="AH111" s="167">
        <v>0</v>
      </c>
      <c r="AI111" s="14">
        <v>0</v>
      </c>
      <c r="AJ111" s="167">
        <v>0</v>
      </c>
      <c r="AK111" s="14">
        <v>0</v>
      </c>
      <c r="AL111" s="167">
        <v>0</v>
      </c>
      <c r="AM111" s="14">
        <v>0</v>
      </c>
      <c r="AN111" s="167">
        <v>0</v>
      </c>
      <c r="AO111" s="14">
        <v>0</v>
      </c>
      <c r="AP111" s="167">
        <v>0</v>
      </c>
      <c r="AQ111" s="14">
        <v>0</v>
      </c>
      <c r="AR111" s="167">
        <v>0</v>
      </c>
      <c r="AS111" s="202">
        <f t="shared" si="104"/>
        <v>0</v>
      </c>
      <c r="AT111" s="193">
        <v>0</v>
      </c>
      <c r="AU111" s="43">
        <v>369</v>
      </c>
      <c r="AV111" s="210">
        <f t="shared" si="95"/>
        <v>9.2273068267066771E-2</v>
      </c>
      <c r="AW111" s="132">
        <v>1414</v>
      </c>
      <c r="AX111" s="210">
        <f t="shared" si="96"/>
        <v>0.35358839709927481</v>
      </c>
      <c r="AY111" s="132">
        <v>773</v>
      </c>
      <c r="AZ111" s="210">
        <f t="shared" si="97"/>
        <v>0.19329832458114529</v>
      </c>
      <c r="BA111" s="132">
        <v>1443</v>
      </c>
      <c r="BB111" s="405">
        <f t="shared" si="98"/>
        <v>0.36084021005251316</v>
      </c>
      <c r="BC111" s="197">
        <v>30</v>
      </c>
      <c r="BD111" s="206">
        <f t="shared" si="105"/>
        <v>3999</v>
      </c>
      <c r="BE111" s="400">
        <v>4470</v>
      </c>
      <c r="BF111" s="210">
        <f t="shared" si="99"/>
        <v>0.37024766006792015</v>
      </c>
      <c r="BG111" s="132">
        <v>135</v>
      </c>
      <c r="BH111" s="210">
        <f t="shared" si="100"/>
        <v>1.1181976310776111E-2</v>
      </c>
      <c r="BI111" s="132">
        <v>809</v>
      </c>
      <c r="BJ111" s="197">
        <v>0</v>
      </c>
      <c r="BK111" s="214">
        <f t="shared" si="101"/>
        <v>6.949391203511969E-2</v>
      </c>
      <c r="BL111" s="197">
        <v>0</v>
      </c>
      <c r="BM111" s="214">
        <f t="shared" si="106"/>
        <v>0</v>
      </c>
      <c r="BN111" s="197">
        <v>6629</v>
      </c>
      <c r="BO111" s="214">
        <f t="shared" si="107"/>
        <v>0.54907645158618401</v>
      </c>
      <c r="BP111" s="206">
        <f t="shared" si="102"/>
        <v>12073</v>
      </c>
    </row>
    <row r="112" spans="2:68" ht="15" customHeight="1" x14ac:dyDescent="0.25">
      <c r="B112" s="946"/>
      <c r="C112" s="67" t="s">
        <v>148</v>
      </c>
      <c r="D112" s="37">
        <v>1355</v>
      </c>
      <c r="E112" s="176">
        <f t="shared" si="85"/>
        <v>1.6466556484542098E-2</v>
      </c>
      <c r="F112" s="14">
        <v>61505</v>
      </c>
      <c r="G112" s="176">
        <f t="shared" si="86"/>
        <v>0.74743583511569123</v>
      </c>
      <c r="H112" s="14">
        <v>11336</v>
      </c>
      <c r="I112" s="176">
        <f t="shared" si="87"/>
        <v>0.13776006222049386</v>
      </c>
      <c r="J112" s="14">
        <v>4057</v>
      </c>
      <c r="K112" s="176">
        <f t="shared" si="88"/>
        <v>4.9302449931946338E-2</v>
      </c>
      <c r="L112" s="14">
        <v>2273</v>
      </c>
      <c r="M112" s="176">
        <f t="shared" si="89"/>
        <v>2.7622496597316741E-2</v>
      </c>
      <c r="N112" s="14">
        <v>201</v>
      </c>
      <c r="O112" s="176">
        <f t="shared" si="90"/>
        <v>2.4426404822088274E-3</v>
      </c>
      <c r="P112" s="14">
        <v>0</v>
      </c>
      <c r="Q112" s="176">
        <f t="shared" si="91"/>
        <v>0</v>
      </c>
      <c r="R112" s="14">
        <v>289</v>
      </c>
      <c r="S112" s="176">
        <f t="shared" si="92"/>
        <v>3.512055220688314E-3</v>
      </c>
      <c r="T112" s="14">
        <v>0</v>
      </c>
      <c r="U112" s="176">
        <f t="shared" si="93"/>
        <v>0</v>
      </c>
      <c r="V112" s="14">
        <v>1272</v>
      </c>
      <c r="W112" s="163">
        <f t="shared" si="94"/>
        <v>1.545790394711258E-2</v>
      </c>
      <c r="X112" s="77">
        <f t="shared" si="103"/>
        <v>82288</v>
      </c>
      <c r="Y112" s="48">
        <v>0</v>
      </c>
      <c r="Z112" s="167">
        <f t="shared" ref="Z112:AB169" si="108">Y112/$AS112</f>
        <v>0</v>
      </c>
      <c r="AA112" s="14">
        <v>3</v>
      </c>
      <c r="AB112" s="167">
        <f t="shared" si="108"/>
        <v>0.13636363636363635</v>
      </c>
      <c r="AC112" s="14">
        <v>17</v>
      </c>
      <c r="AD112" s="167">
        <f t="shared" ref="AD112:AD143" si="109">AC112/$AS112</f>
        <v>0.77272727272727271</v>
      </c>
      <c r="AE112" s="14">
        <v>2</v>
      </c>
      <c r="AF112" s="167">
        <f t="shared" ref="AF112:AF143" si="110">AE112/$AS112</f>
        <v>9.0909090909090912E-2</v>
      </c>
      <c r="AG112" s="14">
        <v>0</v>
      </c>
      <c r="AH112" s="167">
        <f t="shared" ref="AH112:AH143" si="111">AG112/$AS112</f>
        <v>0</v>
      </c>
      <c r="AI112" s="14">
        <v>0</v>
      </c>
      <c r="AJ112" s="167">
        <f t="shared" ref="AJ112:AJ143" si="112">AI112/$AS112</f>
        <v>0</v>
      </c>
      <c r="AK112" s="14">
        <v>0</v>
      </c>
      <c r="AL112" s="167">
        <f t="shared" ref="AL112:AL143" si="113">AK112/$AS112</f>
        <v>0</v>
      </c>
      <c r="AM112" s="14">
        <v>0</v>
      </c>
      <c r="AN112" s="167">
        <f t="shared" ref="AN112:AN143" si="114">AM112/$AS112</f>
        <v>0</v>
      </c>
      <c r="AO112" s="14">
        <v>0</v>
      </c>
      <c r="AP112" s="167">
        <f t="shared" ref="AP112:AP143" si="115">AO112/$AS112</f>
        <v>0</v>
      </c>
      <c r="AQ112" s="14">
        <v>0</v>
      </c>
      <c r="AR112" s="167">
        <f t="shared" ref="AR112:AR143" si="116">AQ112/$AS112</f>
        <v>0</v>
      </c>
      <c r="AS112" s="202">
        <f t="shared" si="104"/>
        <v>22</v>
      </c>
      <c r="AT112" s="193">
        <v>0</v>
      </c>
      <c r="AU112" s="43">
        <v>146</v>
      </c>
      <c r="AV112" s="210">
        <f t="shared" si="95"/>
        <v>0.12795793163891322</v>
      </c>
      <c r="AW112" s="132">
        <v>665</v>
      </c>
      <c r="AX112" s="210">
        <f t="shared" si="96"/>
        <v>0.58282208588957052</v>
      </c>
      <c r="AY112" s="132">
        <v>330</v>
      </c>
      <c r="AZ112" s="210">
        <f t="shared" si="97"/>
        <v>0.2892199824715162</v>
      </c>
      <c r="BA112" s="132">
        <v>0</v>
      </c>
      <c r="BB112" s="405">
        <f t="shared" si="98"/>
        <v>0</v>
      </c>
      <c r="BC112" s="197">
        <v>30</v>
      </c>
      <c r="BD112" s="206">
        <f t="shared" si="105"/>
        <v>1141</v>
      </c>
      <c r="BE112" s="400">
        <v>2501</v>
      </c>
      <c r="BF112" s="210">
        <f t="shared" si="99"/>
        <v>0.3130162703379224</v>
      </c>
      <c r="BG112" s="132">
        <v>58</v>
      </c>
      <c r="BH112" s="210">
        <f t="shared" si="100"/>
        <v>7.2590738423028789E-3</v>
      </c>
      <c r="BI112" s="132">
        <v>658</v>
      </c>
      <c r="BJ112" s="197">
        <v>0</v>
      </c>
      <c r="BK112" s="214">
        <f t="shared" si="101"/>
        <v>8.6107634543178976E-2</v>
      </c>
      <c r="BL112" s="197">
        <v>0</v>
      </c>
      <c r="BM112" s="214">
        <f t="shared" si="106"/>
        <v>0</v>
      </c>
      <c r="BN112" s="197">
        <v>4743</v>
      </c>
      <c r="BO112" s="214">
        <f t="shared" si="107"/>
        <v>0.59361702127659577</v>
      </c>
      <c r="BP112" s="206">
        <f t="shared" si="102"/>
        <v>7990</v>
      </c>
    </row>
    <row r="113" spans="2:68" ht="15" customHeight="1" x14ac:dyDescent="0.25">
      <c r="B113" s="946"/>
      <c r="C113" s="67" t="s">
        <v>149</v>
      </c>
      <c r="D113" s="37">
        <v>2388</v>
      </c>
      <c r="E113" s="176">
        <f t="shared" si="85"/>
        <v>1.5432437846955195E-2</v>
      </c>
      <c r="F113" s="14">
        <v>111948</v>
      </c>
      <c r="G113" s="176">
        <f t="shared" si="86"/>
        <v>0.72346338027258805</v>
      </c>
      <c r="H113" s="14">
        <v>20375</v>
      </c>
      <c r="I113" s="176">
        <f t="shared" si="87"/>
        <v>0.13167333380724963</v>
      </c>
      <c r="J113" s="14">
        <v>11854</v>
      </c>
      <c r="K113" s="176">
        <f t="shared" si="88"/>
        <v>7.6606414672448442E-2</v>
      </c>
      <c r="L113" s="14">
        <v>5609</v>
      </c>
      <c r="M113" s="176">
        <f t="shared" si="89"/>
        <v>3.6248133954594509E-2</v>
      </c>
      <c r="N113" s="14">
        <v>533</v>
      </c>
      <c r="O113" s="176">
        <f t="shared" si="90"/>
        <v>3.4445097874485422E-3</v>
      </c>
      <c r="P113" s="14">
        <v>0</v>
      </c>
      <c r="Q113" s="176">
        <f t="shared" si="91"/>
        <v>0</v>
      </c>
      <c r="R113" s="14">
        <v>822</v>
      </c>
      <c r="S113" s="176">
        <f t="shared" si="92"/>
        <v>5.3121708166654815E-3</v>
      </c>
      <c r="T113" s="14">
        <v>0</v>
      </c>
      <c r="U113" s="176">
        <f t="shared" si="93"/>
        <v>0</v>
      </c>
      <c r="V113" s="14">
        <v>1210</v>
      </c>
      <c r="W113" s="163">
        <f t="shared" si="94"/>
        <v>7.8196188420501626E-3</v>
      </c>
      <c r="X113" s="77">
        <f t="shared" si="103"/>
        <v>154739</v>
      </c>
      <c r="Y113" s="48">
        <v>37</v>
      </c>
      <c r="Z113" s="167">
        <f t="shared" si="108"/>
        <v>4.4052863436123352E-3</v>
      </c>
      <c r="AA113" s="14">
        <v>6158</v>
      </c>
      <c r="AB113" s="167">
        <f t="shared" si="108"/>
        <v>0.73318252172877718</v>
      </c>
      <c r="AC113" s="14">
        <v>979</v>
      </c>
      <c r="AD113" s="167">
        <f t="shared" si="109"/>
        <v>0.11656149541612097</v>
      </c>
      <c r="AE113" s="14">
        <v>994</v>
      </c>
      <c r="AF113" s="167">
        <f t="shared" si="110"/>
        <v>0.11834742231218003</v>
      </c>
      <c r="AG113" s="14">
        <v>158</v>
      </c>
      <c r="AH113" s="167">
        <f t="shared" si="111"/>
        <v>1.8811763305155375E-2</v>
      </c>
      <c r="AI113" s="14">
        <v>70</v>
      </c>
      <c r="AJ113" s="167">
        <f t="shared" si="112"/>
        <v>8.3343255149422556E-3</v>
      </c>
      <c r="AK113" s="14">
        <v>0</v>
      </c>
      <c r="AL113" s="167">
        <f t="shared" si="113"/>
        <v>0</v>
      </c>
      <c r="AM113" s="14">
        <v>3</v>
      </c>
      <c r="AN113" s="167">
        <f t="shared" si="114"/>
        <v>3.5718537921181092E-4</v>
      </c>
      <c r="AO113" s="14">
        <v>0</v>
      </c>
      <c r="AP113" s="167">
        <f t="shared" si="115"/>
        <v>0</v>
      </c>
      <c r="AQ113" s="14">
        <v>0</v>
      </c>
      <c r="AR113" s="167">
        <f t="shared" si="116"/>
        <v>0</v>
      </c>
      <c r="AS113" s="202">
        <f t="shared" si="104"/>
        <v>8399</v>
      </c>
      <c r="AT113" s="193">
        <v>0</v>
      </c>
      <c r="AU113" s="43">
        <v>389</v>
      </c>
      <c r="AV113" s="210">
        <f t="shared" si="95"/>
        <v>8.9138405132905593E-2</v>
      </c>
      <c r="AW113" s="132">
        <v>1294</v>
      </c>
      <c r="AX113" s="210">
        <f t="shared" si="96"/>
        <v>0.29651695692025665</v>
      </c>
      <c r="AY113" s="132">
        <v>873</v>
      </c>
      <c r="AZ113" s="210">
        <f t="shared" si="97"/>
        <v>0.20004582951420716</v>
      </c>
      <c r="BA113" s="132">
        <v>1808</v>
      </c>
      <c r="BB113" s="405">
        <f t="shared" si="98"/>
        <v>0.41429880843263062</v>
      </c>
      <c r="BC113" s="197">
        <v>30</v>
      </c>
      <c r="BD113" s="206">
        <f t="shared" si="105"/>
        <v>4364</v>
      </c>
      <c r="BE113" s="400">
        <v>5231</v>
      </c>
      <c r="BF113" s="210">
        <f t="shared" si="99"/>
        <v>0.36866586792585804</v>
      </c>
      <c r="BG113" s="132">
        <v>97</v>
      </c>
      <c r="BH113" s="210">
        <f t="shared" si="100"/>
        <v>6.8362816266121645E-3</v>
      </c>
      <c r="BI113" s="132">
        <v>681</v>
      </c>
      <c r="BJ113" s="197">
        <v>0</v>
      </c>
      <c r="BK113" s="214">
        <f t="shared" si="101"/>
        <v>5.0109239551765453E-2</v>
      </c>
      <c r="BL113" s="197">
        <v>0</v>
      </c>
      <c r="BM113" s="214">
        <f t="shared" si="106"/>
        <v>0</v>
      </c>
      <c r="BN113" s="197">
        <v>8150</v>
      </c>
      <c r="BO113" s="214">
        <f t="shared" si="107"/>
        <v>0.57438861089576432</v>
      </c>
      <c r="BP113" s="206">
        <f t="shared" si="102"/>
        <v>14189</v>
      </c>
    </row>
    <row r="114" spans="2:68" ht="15" customHeight="1" x14ac:dyDescent="0.25">
      <c r="B114" s="946"/>
      <c r="C114" s="67" t="s">
        <v>18</v>
      </c>
      <c r="D114" s="37">
        <v>2828</v>
      </c>
      <c r="E114" s="176">
        <f t="shared" si="85"/>
        <v>1.624979170617067E-2</v>
      </c>
      <c r="F114" s="14">
        <v>123849</v>
      </c>
      <c r="G114" s="176">
        <f t="shared" si="86"/>
        <v>0.71164089569219635</v>
      </c>
      <c r="H114" s="14">
        <v>22874</v>
      </c>
      <c r="I114" s="176">
        <f t="shared" si="87"/>
        <v>0.13143484281716686</v>
      </c>
      <c r="J114" s="14">
        <v>14777</v>
      </c>
      <c r="K114" s="176">
        <f t="shared" si="88"/>
        <v>8.4909183890411591E-2</v>
      </c>
      <c r="L114" s="14">
        <v>6902</v>
      </c>
      <c r="M114" s="176">
        <f t="shared" si="89"/>
        <v>3.9659145104664055E-2</v>
      </c>
      <c r="N114" s="14">
        <v>624</v>
      </c>
      <c r="O114" s="176">
        <f t="shared" si="90"/>
        <v>3.5855268828325661E-3</v>
      </c>
      <c r="P114" s="14">
        <v>0</v>
      </c>
      <c r="Q114" s="176">
        <f t="shared" si="91"/>
        <v>0</v>
      </c>
      <c r="R114" s="14">
        <v>875</v>
      </c>
      <c r="S114" s="176">
        <f t="shared" si="92"/>
        <v>5.0277820873052808E-3</v>
      </c>
      <c r="T114" s="14">
        <v>0</v>
      </c>
      <c r="U114" s="176">
        <f t="shared" si="93"/>
        <v>0</v>
      </c>
      <c r="V114" s="14">
        <v>1304</v>
      </c>
      <c r="W114" s="163">
        <f t="shared" si="94"/>
        <v>7.4928318192526702E-3</v>
      </c>
      <c r="X114" s="77">
        <f t="shared" si="103"/>
        <v>174033</v>
      </c>
      <c r="Y114" s="48">
        <v>175</v>
      </c>
      <c r="Z114" s="167">
        <f t="shared" si="108"/>
        <v>5.8504947847017917E-3</v>
      </c>
      <c r="AA114" s="14">
        <v>20392</v>
      </c>
      <c r="AB114" s="167">
        <f t="shared" si="108"/>
        <v>0.68173308371222252</v>
      </c>
      <c r="AC114" s="14">
        <v>3800</v>
      </c>
      <c r="AD114" s="167">
        <f t="shared" si="109"/>
        <v>0.12703931532495319</v>
      </c>
      <c r="AE114" s="14">
        <v>4221</v>
      </c>
      <c r="AF114" s="167">
        <f t="shared" si="110"/>
        <v>0.14111393420700721</v>
      </c>
      <c r="AG114" s="14">
        <v>873</v>
      </c>
      <c r="AH114" s="167">
        <f t="shared" si="111"/>
        <v>2.9185611125969509E-2</v>
      </c>
      <c r="AI114" s="14">
        <v>372</v>
      </c>
      <c r="AJ114" s="167">
        <f t="shared" si="112"/>
        <v>1.2436480342337523E-2</v>
      </c>
      <c r="AK114" s="14">
        <v>0</v>
      </c>
      <c r="AL114" s="167">
        <f t="shared" si="113"/>
        <v>0</v>
      </c>
      <c r="AM114" s="14">
        <v>79</v>
      </c>
      <c r="AN114" s="167">
        <f t="shared" si="114"/>
        <v>2.6410805028082374E-3</v>
      </c>
      <c r="AO114" s="14">
        <v>0</v>
      </c>
      <c r="AP114" s="167">
        <f t="shared" si="115"/>
        <v>0</v>
      </c>
      <c r="AQ114" s="14">
        <v>0</v>
      </c>
      <c r="AR114" s="167">
        <f t="shared" si="116"/>
        <v>0</v>
      </c>
      <c r="AS114" s="202">
        <f t="shared" si="104"/>
        <v>29912</v>
      </c>
      <c r="AT114" s="193">
        <v>0</v>
      </c>
      <c r="AU114" s="43">
        <v>477</v>
      </c>
      <c r="AV114" s="210">
        <f t="shared" si="95"/>
        <v>9.1801385681293299E-2</v>
      </c>
      <c r="AW114" s="132">
        <v>1646</v>
      </c>
      <c r="AX114" s="210">
        <f t="shared" si="96"/>
        <v>0.31678214010777522</v>
      </c>
      <c r="AY114" s="132">
        <v>1032</v>
      </c>
      <c r="AZ114" s="210">
        <f t="shared" si="97"/>
        <v>0.19861431870669746</v>
      </c>
      <c r="BA114" s="132">
        <v>2041</v>
      </c>
      <c r="BB114" s="405">
        <f t="shared" si="98"/>
        <v>0.39280215550423403</v>
      </c>
      <c r="BC114" s="197">
        <v>30</v>
      </c>
      <c r="BD114" s="206">
        <f t="shared" si="105"/>
        <v>5196</v>
      </c>
      <c r="BE114" s="400">
        <v>5628</v>
      </c>
      <c r="BF114" s="210">
        <f t="shared" si="99"/>
        <v>0.37019009406038283</v>
      </c>
      <c r="BG114" s="132">
        <v>73</v>
      </c>
      <c r="BH114" s="210">
        <f t="shared" si="100"/>
        <v>4.8016838781819379E-3</v>
      </c>
      <c r="BI114" s="132">
        <v>869</v>
      </c>
      <c r="BJ114" s="197">
        <v>0</v>
      </c>
      <c r="BK114" s="214">
        <f t="shared" si="101"/>
        <v>5.9133065842267976E-2</v>
      </c>
      <c r="BL114" s="197">
        <v>0</v>
      </c>
      <c r="BM114" s="214">
        <f t="shared" si="106"/>
        <v>0</v>
      </c>
      <c r="BN114" s="197">
        <v>8603</v>
      </c>
      <c r="BO114" s="214">
        <f t="shared" si="107"/>
        <v>0.56587515621916729</v>
      </c>
      <c r="BP114" s="206">
        <f t="shared" si="102"/>
        <v>15203</v>
      </c>
    </row>
    <row r="115" spans="2:68" ht="15" customHeight="1" x14ac:dyDescent="0.25">
      <c r="B115" s="946"/>
      <c r="C115" s="67" t="s">
        <v>150</v>
      </c>
      <c r="D115" s="37">
        <v>2550</v>
      </c>
      <c r="E115" s="176">
        <f t="shared" si="85"/>
        <v>1.5968238859805126E-2</v>
      </c>
      <c r="F115" s="14">
        <v>113771</v>
      </c>
      <c r="G115" s="176">
        <f t="shared" si="86"/>
        <v>0.71244019737995645</v>
      </c>
      <c r="H115" s="14">
        <v>20981</v>
      </c>
      <c r="I115" s="176">
        <f t="shared" si="87"/>
        <v>0.13138416451669463</v>
      </c>
      <c r="J115" s="14">
        <v>12355</v>
      </c>
      <c r="K115" s="176">
        <f t="shared" si="88"/>
        <v>7.7367682789369535E-2</v>
      </c>
      <c r="L115" s="14">
        <v>7399</v>
      </c>
      <c r="M115" s="176">
        <f t="shared" si="89"/>
        <v>4.6332940911254165E-2</v>
      </c>
      <c r="N115" s="14">
        <v>514</v>
      </c>
      <c r="O115" s="176">
        <f t="shared" si="90"/>
        <v>3.2186959897803273E-3</v>
      </c>
      <c r="P115" s="14">
        <v>0</v>
      </c>
      <c r="Q115" s="176">
        <f t="shared" si="91"/>
        <v>0</v>
      </c>
      <c r="R115" s="14">
        <v>870</v>
      </c>
      <c r="S115" s="176">
        <f t="shared" si="92"/>
        <v>5.4479873756982187E-3</v>
      </c>
      <c r="T115" s="14">
        <v>0</v>
      </c>
      <c r="U115" s="176">
        <f t="shared" si="93"/>
        <v>0</v>
      </c>
      <c r="V115" s="14">
        <v>1252</v>
      </c>
      <c r="W115" s="163">
        <f t="shared" si="94"/>
        <v>7.8400921774415752E-3</v>
      </c>
      <c r="X115" s="77">
        <f t="shared" si="103"/>
        <v>159692</v>
      </c>
      <c r="Y115" s="48">
        <v>216</v>
      </c>
      <c r="Z115" s="167">
        <f t="shared" si="108"/>
        <v>5.3697949036668738E-3</v>
      </c>
      <c r="AA115" s="14">
        <v>27242</v>
      </c>
      <c r="AB115" s="167">
        <f t="shared" si="108"/>
        <v>0.67724052206339336</v>
      </c>
      <c r="AC115" s="14">
        <v>5074</v>
      </c>
      <c r="AD115" s="167">
        <f t="shared" si="109"/>
        <v>0.12614045991298944</v>
      </c>
      <c r="AE115" s="14">
        <v>5966</v>
      </c>
      <c r="AF115" s="167">
        <f t="shared" si="110"/>
        <v>0.14831572405220633</v>
      </c>
      <c r="AG115" s="14">
        <v>1298</v>
      </c>
      <c r="AH115" s="167">
        <f t="shared" si="111"/>
        <v>3.2268489745183343E-2</v>
      </c>
      <c r="AI115" s="14">
        <v>303</v>
      </c>
      <c r="AJ115" s="167">
        <f t="shared" si="112"/>
        <v>7.5326289620882532E-3</v>
      </c>
      <c r="AK115" s="14">
        <v>0</v>
      </c>
      <c r="AL115" s="167">
        <f t="shared" si="113"/>
        <v>0</v>
      </c>
      <c r="AM115" s="14">
        <v>126</v>
      </c>
      <c r="AN115" s="167">
        <f t="shared" si="114"/>
        <v>3.1323803604723431E-3</v>
      </c>
      <c r="AO115" s="14">
        <v>0</v>
      </c>
      <c r="AP115" s="167">
        <f t="shared" si="115"/>
        <v>0</v>
      </c>
      <c r="AQ115" s="14">
        <v>0</v>
      </c>
      <c r="AR115" s="167">
        <f t="shared" si="116"/>
        <v>0</v>
      </c>
      <c r="AS115" s="202">
        <f t="shared" si="104"/>
        <v>40225</v>
      </c>
      <c r="AT115" s="193">
        <v>0</v>
      </c>
      <c r="AU115" s="43">
        <v>459</v>
      </c>
      <c r="AV115" s="210">
        <f t="shared" si="95"/>
        <v>9.2858587902083761E-2</v>
      </c>
      <c r="AW115" s="132">
        <v>1646</v>
      </c>
      <c r="AX115" s="210">
        <f t="shared" si="96"/>
        <v>0.33299615618045719</v>
      </c>
      <c r="AY115" s="132">
        <v>1032</v>
      </c>
      <c r="AZ115" s="210">
        <f t="shared" si="97"/>
        <v>0.20878009306089421</v>
      </c>
      <c r="BA115" s="132">
        <v>1806</v>
      </c>
      <c r="BB115" s="405">
        <f t="shared" si="98"/>
        <v>0.36536516285656484</v>
      </c>
      <c r="BC115" s="197">
        <v>70</v>
      </c>
      <c r="BD115" s="206">
        <f t="shared" si="105"/>
        <v>4943</v>
      </c>
      <c r="BE115" s="400">
        <v>5234</v>
      </c>
      <c r="BF115" s="210">
        <f t="shared" si="99"/>
        <v>0.39088872292755789</v>
      </c>
      <c r="BG115" s="132">
        <v>44</v>
      </c>
      <c r="BH115" s="210">
        <f t="shared" si="100"/>
        <v>3.2860343539955188E-3</v>
      </c>
      <c r="BI115" s="132">
        <v>798</v>
      </c>
      <c r="BJ115" s="197">
        <v>0</v>
      </c>
      <c r="BK115" s="214">
        <f t="shared" si="101"/>
        <v>6.4824495892457062E-2</v>
      </c>
      <c r="BL115" s="197">
        <v>0</v>
      </c>
      <c r="BM115" s="214">
        <f t="shared" si="106"/>
        <v>0</v>
      </c>
      <c r="BN115" s="197">
        <v>7244</v>
      </c>
      <c r="BO115" s="214">
        <f t="shared" si="107"/>
        <v>0.54100074682598953</v>
      </c>
      <c r="BP115" s="206">
        <f t="shared" si="102"/>
        <v>13390</v>
      </c>
    </row>
    <row r="116" spans="2:68" ht="15" customHeight="1" thickBot="1" x14ac:dyDescent="0.3">
      <c r="B116" s="947"/>
      <c r="C116" s="68" t="s">
        <v>151</v>
      </c>
      <c r="D116" s="38">
        <v>2383</v>
      </c>
      <c r="E116" s="177">
        <f t="shared" si="85"/>
        <v>1.798992926326597E-2</v>
      </c>
      <c r="F116" s="17">
        <v>96560</v>
      </c>
      <c r="G116" s="177">
        <f t="shared" si="86"/>
        <v>0.72895827514098277</v>
      </c>
      <c r="H116" s="17">
        <v>16897</v>
      </c>
      <c r="I116" s="177">
        <f t="shared" si="87"/>
        <v>0.12756014887176043</v>
      </c>
      <c r="J116" s="17">
        <v>8241</v>
      </c>
      <c r="K116" s="177">
        <f t="shared" si="88"/>
        <v>6.2213599269229897E-2</v>
      </c>
      <c r="L116" s="17">
        <v>6258</v>
      </c>
      <c r="M116" s="177">
        <f t="shared" si="89"/>
        <v>4.7243381170591035E-2</v>
      </c>
      <c r="N116" s="17">
        <v>330</v>
      </c>
      <c r="O116" s="177">
        <f t="shared" si="90"/>
        <v>2.4912617108173605E-3</v>
      </c>
      <c r="P116" s="17">
        <v>0</v>
      </c>
      <c r="Q116" s="177">
        <f t="shared" si="91"/>
        <v>0</v>
      </c>
      <c r="R116" s="17">
        <v>704</v>
      </c>
      <c r="S116" s="177">
        <f t="shared" si="92"/>
        <v>5.3146916497437023E-3</v>
      </c>
      <c r="T116" s="17">
        <v>0</v>
      </c>
      <c r="U116" s="177">
        <f t="shared" si="93"/>
        <v>0</v>
      </c>
      <c r="V116" s="17">
        <v>1090</v>
      </c>
      <c r="W116" s="164">
        <f t="shared" si="94"/>
        <v>8.2287129236088569E-3</v>
      </c>
      <c r="X116" s="78">
        <f t="shared" si="103"/>
        <v>132463</v>
      </c>
      <c r="Y116" s="50">
        <v>158</v>
      </c>
      <c r="Z116" s="168">
        <f t="shared" si="108"/>
        <v>5.2179656538969615E-3</v>
      </c>
      <c r="AA116" s="17">
        <v>21353</v>
      </c>
      <c r="AB116" s="168">
        <f t="shared" si="108"/>
        <v>0.70518494055482162</v>
      </c>
      <c r="AC116" s="17">
        <v>3262</v>
      </c>
      <c r="AD116" s="168">
        <f t="shared" si="109"/>
        <v>0.10772787318361955</v>
      </c>
      <c r="AE116" s="17">
        <v>4105</v>
      </c>
      <c r="AF116" s="168">
        <f t="shared" si="110"/>
        <v>0.13556803170409512</v>
      </c>
      <c r="AG116" s="17">
        <v>1064</v>
      </c>
      <c r="AH116" s="168">
        <f t="shared" si="111"/>
        <v>3.5138705416116252E-2</v>
      </c>
      <c r="AI116" s="17">
        <v>238</v>
      </c>
      <c r="AJ116" s="168">
        <f t="shared" si="112"/>
        <v>7.8599735799207392E-3</v>
      </c>
      <c r="AK116" s="17">
        <v>0</v>
      </c>
      <c r="AL116" s="168">
        <f t="shared" si="113"/>
        <v>0</v>
      </c>
      <c r="AM116" s="17">
        <v>100</v>
      </c>
      <c r="AN116" s="168">
        <f t="shared" si="114"/>
        <v>3.3025099075297227E-3</v>
      </c>
      <c r="AO116" s="17">
        <v>0</v>
      </c>
      <c r="AP116" s="168">
        <f t="shared" si="115"/>
        <v>0</v>
      </c>
      <c r="AQ116" s="17">
        <v>0</v>
      </c>
      <c r="AR116" s="168">
        <f t="shared" si="116"/>
        <v>0</v>
      </c>
      <c r="AS116" s="203">
        <f t="shared" si="104"/>
        <v>30280</v>
      </c>
      <c r="AT116" s="194">
        <v>0</v>
      </c>
      <c r="AU116" s="44">
        <v>438</v>
      </c>
      <c r="AV116" s="211">
        <f t="shared" si="95"/>
        <v>9.6603440670489635E-2</v>
      </c>
      <c r="AW116" s="39">
        <v>1556</v>
      </c>
      <c r="AX116" s="211">
        <f t="shared" si="96"/>
        <v>0.34318482576091752</v>
      </c>
      <c r="AY116" s="39">
        <v>899</v>
      </c>
      <c r="AZ116" s="211">
        <f t="shared" si="97"/>
        <v>0.19827966475518305</v>
      </c>
      <c r="BA116" s="39">
        <v>1641</v>
      </c>
      <c r="BB116" s="404">
        <f t="shared" si="98"/>
        <v>0.36193206881340978</v>
      </c>
      <c r="BC116" s="198">
        <v>40</v>
      </c>
      <c r="BD116" s="207">
        <f t="shared" si="105"/>
        <v>4534</v>
      </c>
      <c r="BE116" s="399">
        <v>4555</v>
      </c>
      <c r="BF116" s="211">
        <f t="shared" si="99"/>
        <v>0.42923105917828874</v>
      </c>
      <c r="BG116" s="39">
        <v>56</v>
      </c>
      <c r="BH116" s="211">
        <f t="shared" si="100"/>
        <v>5.2770448548812663E-3</v>
      </c>
      <c r="BI116" s="39">
        <v>717</v>
      </c>
      <c r="BJ116" s="198">
        <v>0</v>
      </c>
      <c r="BK116" s="215">
        <f t="shared" si="101"/>
        <v>7.1334338484734264E-2</v>
      </c>
      <c r="BL116" s="198">
        <v>0</v>
      </c>
      <c r="BM116" s="215">
        <f t="shared" si="106"/>
        <v>0</v>
      </c>
      <c r="BN116" s="198">
        <v>5244</v>
      </c>
      <c r="BO116" s="215">
        <f t="shared" si="107"/>
        <v>0.49415755748209572</v>
      </c>
      <c r="BP116" s="207">
        <f t="shared" si="102"/>
        <v>10612</v>
      </c>
    </row>
    <row r="117" spans="2:68" ht="15" customHeight="1" thickBot="1" x14ac:dyDescent="0.3">
      <c r="B117" s="926" t="s">
        <v>30</v>
      </c>
      <c r="C117" s="927"/>
      <c r="D117" s="40">
        <f>SUM(D105:D116)</f>
        <v>30529</v>
      </c>
      <c r="E117" s="178">
        <f t="shared" si="85"/>
        <v>1.6425062033137424E-2</v>
      </c>
      <c r="F117" s="28">
        <f>SUM(F105:F116)</f>
        <v>1352328</v>
      </c>
      <c r="G117" s="178">
        <f t="shared" si="86"/>
        <v>0.72757284186015481</v>
      </c>
      <c r="H117" s="28">
        <f>SUM(H105:H116)</f>
        <v>238877</v>
      </c>
      <c r="I117" s="178">
        <f t="shared" si="87"/>
        <v>0.12851942557207141</v>
      </c>
      <c r="J117" s="28">
        <f>SUM(J105:J116)</f>
        <v>132213</v>
      </c>
      <c r="K117" s="178">
        <f t="shared" si="88"/>
        <v>7.1132586281476576E-2</v>
      </c>
      <c r="L117" s="28">
        <f>SUM(L105:L116)</f>
        <v>73040</v>
      </c>
      <c r="M117" s="178">
        <f t="shared" si="89"/>
        <v>3.9296620619750318E-2</v>
      </c>
      <c r="N117" s="28">
        <f>SUM(N105:N116)</f>
        <v>6528</v>
      </c>
      <c r="O117" s="178">
        <f t="shared" si="90"/>
        <v>3.5121623686436209E-3</v>
      </c>
      <c r="P117" s="28">
        <f>SUM(P105:P116)</f>
        <v>11</v>
      </c>
      <c r="Q117" s="185">
        <f t="shared" si="91"/>
        <v>5.9181657559864934E-6</v>
      </c>
      <c r="R117" s="28">
        <f>SUM(R105:R116)</f>
        <v>8946</v>
      </c>
      <c r="S117" s="178">
        <f t="shared" si="92"/>
        <v>4.8130828048231974E-3</v>
      </c>
      <c r="T117" s="28">
        <f>SUM(T105:T116)</f>
        <v>0</v>
      </c>
      <c r="U117" s="178">
        <f t="shared" si="93"/>
        <v>0</v>
      </c>
      <c r="V117" s="28">
        <f>SUM(V105:V116)</f>
        <v>16212</v>
      </c>
      <c r="W117" s="143">
        <f t="shared" si="94"/>
        <v>8.7223002941866391E-3</v>
      </c>
      <c r="X117" s="29">
        <f t="shared" si="103"/>
        <v>1858684</v>
      </c>
      <c r="Y117" s="45">
        <f>SUM(Y105:Y116)</f>
        <v>586</v>
      </c>
      <c r="Z117" s="159">
        <f t="shared" si="108"/>
        <v>5.3841489185762325E-3</v>
      </c>
      <c r="AA117" s="28">
        <f>SUM(AA105:AA116)</f>
        <v>75148</v>
      </c>
      <c r="AB117" s="159">
        <f t="shared" si="108"/>
        <v>0.69045737701905585</v>
      </c>
      <c r="AC117" s="28">
        <f>SUM(AC105:AC116)</f>
        <v>13132</v>
      </c>
      <c r="AD117" s="159">
        <f t="shared" si="109"/>
        <v>0.12065638839375953</v>
      </c>
      <c r="AE117" s="28">
        <f>SUM(AE105:AE116)</f>
        <v>15288</v>
      </c>
      <c r="AF117" s="159">
        <f t="shared" si="110"/>
        <v>0.14046564618974991</v>
      </c>
      <c r="AG117" s="28">
        <f>SUM(AG105:AG116)</f>
        <v>3393</v>
      </c>
      <c r="AH117" s="159">
        <f t="shared" si="111"/>
        <v>3.1174773516602656E-2</v>
      </c>
      <c r="AI117" s="28">
        <f>SUM(AI105:AI116)</f>
        <v>983</v>
      </c>
      <c r="AJ117" s="159">
        <f t="shared" si="112"/>
        <v>9.0317719914000619E-3</v>
      </c>
      <c r="AK117" s="28">
        <f>SUM(AK105:AK116)</f>
        <v>0</v>
      </c>
      <c r="AL117" s="159">
        <f t="shared" si="113"/>
        <v>0</v>
      </c>
      <c r="AM117" s="28">
        <f>SUM(AM105:AM116)</f>
        <v>308</v>
      </c>
      <c r="AN117" s="159">
        <f t="shared" si="114"/>
        <v>2.8298939708557673E-3</v>
      </c>
      <c r="AO117" s="28">
        <f>SUM(AO105:AO116)</f>
        <v>0</v>
      </c>
      <c r="AP117" s="159">
        <f t="shared" si="115"/>
        <v>0</v>
      </c>
      <c r="AQ117" s="28">
        <f>SUM(AQ105:AQ116)</f>
        <v>0</v>
      </c>
      <c r="AR117" s="159">
        <f t="shared" si="116"/>
        <v>0</v>
      </c>
      <c r="AS117" s="41">
        <f t="shared" si="104"/>
        <v>108838</v>
      </c>
      <c r="AT117" s="195">
        <f>SUM(AT105:AT116)</f>
        <v>0</v>
      </c>
      <c r="AU117" s="45">
        <f>SUM(AU105:AU116)</f>
        <v>4902</v>
      </c>
      <c r="AV117" s="159">
        <f t="shared" si="95"/>
        <v>8.96193645105854E-2</v>
      </c>
      <c r="AW117" s="28">
        <f>SUM(AW105:AW116)</f>
        <v>17962</v>
      </c>
      <c r="AX117" s="159">
        <f t="shared" si="96"/>
        <v>0.32838495008958279</v>
      </c>
      <c r="AY117" s="28">
        <f>SUM(AY105:AY116)</f>
        <v>10927</v>
      </c>
      <c r="AZ117" s="159">
        <f t="shared" si="97"/>
        <v>0.19976964422830817</v>
      </c>
      <c r="BA117" s="28">
        <f>SUM(BA105:BA116)</f>
        <v>20907</v>
      </c>
      <c r="BB117" s="403">
        <f t="shared" si="98"/>
        <v>0.38222604117152365</v>
      </c>
      <c r="BC117" s="29">
        <f>SUM(BC105:BC116)</f>
        <v>560</v>
      </c>
      <c r="BD117" s="41">
        <f t="shared" si="105"/>
        <v>54698</v>
      </c>
      <c r="BE117" s="40">
        <f>SUM(BE105:BE116)</f>
        <v>59064</v>
      </c>
      <c r="BF117" s="159">
        <f t="shared" si="99"/>
        <v>0.33823335719398712</v>
      </c>
      <c r="BG117" s="28">
        <f>SUM(BG105:BG116)</f>
        <v>809</v>
      </c>
      <c r="BH117" s="159">
        <f t="shared" si="100"/>
        <v>4.6327845382963494E-3</v>
      </c>
      <c r="BI117" s="28">
        <f>SUM(BI105:BI116)</f>
        <v>8749</v>
      </c>
      <c r="BJ117" s="28">
        <f>SUM(BJ105:BJ116)</f>
        <v>0</v>
      </c>
      <c r="BK117" s="142">
        <f t="shared" si="101"/>
        <v>5.330851825340014E-2</v>
      </c>
      <c r="BL117" s="29">
        <v>0</v>
      </c>
      <c r="BM117" s="142">
        <f t="shared" si="106"/>
        <v>0</v>
      </c>
      <c r="BN117" s="29">
        <f>SUM(BN105:BN116)</f>
        <v>105443</v>
      </c>
      <c r="BO117" s="142">
        <f t="shared" si="107"/>
        <v>0.60382534001431643</v>
      </c>
      <c r="BP117" s="41">
        <f t="shared" si="102"/>
        <v>174625</v>
      </c>
    </row>
    <row r="118" spans="2:68" ht="15" customHeight="1" x14ac:dyDescent="0.25">
      <c r="B118" s="911">
        <v>2015</v>
      </c>
      <c r="C118" s="66" t="s">
        <v>143</v>
      </c>
      <c r="D118" s="35">
        <v>2232</v>
      </c>
      <c r="E118" s="166">
        <f t="shared" si="85"/>
        <v>1.7635346544040961E-2</v>
      </c>
      <c r="F118" s="15">
        <v>91095</v>
      </c>
      <c r="G118" s="166">
        <f t="shared" si="86"/>
        <v>0.71975443254005878</v>
      </c>
      <c r="H118" s="15">
        <v>17138</v>
      </c>
      <c r="I118" s="166">
        <f t="shared" si="87"/>
        <v>0.13540975316835752</v>
      </c>
      <c r="J118" s="15">
        <v>7112</v>
      </c>
      <c r="K118" s="166">
        <f t="shared" si="88"/>
        <v>5.6192914256818688E-2</v>
      </c>
      <c r="L118" s="15">
        <v>6620</v>
      </c>
      <c r="M118" s="166">
        <f t="shared" si="89"/>
        <v>5.2305552921841914E-2</v>
      </c>
      <c r="N118" s="15">
        <v>380</v>
      </c>
      <c r="O118" s="166">
        <f t="shared" si="90"/>
        <v>3.0024335514048229E-3</v>
      </c>
      <c r="P118" s="15">
        <v>0</v>
      </c>
      <c r="Q118" s="166">
        <f t="shared" si="91"/>
        <v>0</v>
      </c>
      <c r="R118" s="15">
        <v>700</v>
      </c>
      <c r="S118" s="166">
        <f t="shared" si="92"/>
        <v>5.5307986473246739E-3</v>
      </c>
      <c r="T118" s="15">
        <v>0</v>
      </c>
      <c r="U118" s="166">
        <f t="shared" si="93"/>
        <v>0</v>
      </c>
      <c r="V118" s="15">
        <v>1287</v>
      </c>
      <c r="W118" s="165">
        <f t="shared" si="94"/>
        <v>1.016876837015265E-2</v>
      </c>
      <c r="X118" s="76">
        <f t="shared" si="103"/>
        <v>126564</v>
      </c>
      <c r="Y118" s="47">
        <v>106</v>
      </c>
      <c r="Z118" s="189">
        <f t="shared" si="108"/>
        <v>4.0004528814582786E-3</v>
      </c>
      <c r="AA118" s="15">
        <v>19400</v>
      </c>
      <c r="AB118" s="189">
        <f t="shared" si="108"/>
        <v>0.73215835754991132</v>
      </c>
      <c r="AC118" s="15">
        <v>3237</v>
      </c>
      <c r="AD118" s="189">
        <f t="shared" si="109"/>
        <v>0.12216477337057026</v>
      </c>
      <c r="AE118" s="15">
        <v>2316</v>
      </c>
      <c r="AF118" s="189">
        <f t="shared" si="110"/>
        <v>8.7406121447711066E-2</v>
      </c>
      <c r="AG118" s="15">
        <v>1097</v>
      </c>
      <c r="AH118" s="189">
        <f t="shared" si="111"/>
        <v>4.1400913310940861E-2</v>
      </c>
      <c r="AI118" s="15">
        <v>222</v>
      </c>
      <c r="AJ118" s="189">
        <f t="shared" si="112"/>
        <v>8.3783069781484705E-3</v>
      </c>
      <c r="AK118" s="15">
        <v>0</v>
      </c>
      <c r="AL118" s="189">
        <f t="shared" si="113"/>
        <v>0</v>
      </c>
      <c r="AM118" s="15">
        <v>119</v>
      </c>
      <c r="AN118" s="189">
        <f t="shared" si="114"/>
        <v>4.491074461259765E-3</v>
      </c>
      <c r="AO118" s="15">
        <v>0</v>
      </c>
      <c r="AP118" s="189">
        <f t="shared" si="115"/>
        <v>0</v>
      </c>
      <c r="AQ118" s="15">
        <v>0</v>
      </c>
      <c r="AR118" s="189">
        <f t="shared" si="116"/>
        <v>0</v>
      </c>
      <c r="AS118" s="201">
        <f t="shared" si="104"/>
        <v>26497</v>
      </c>
      <c r="AT118" s="192">
        <v>0</v>
      </c>
      <c r="AU118" s="42">
        <v>381</v>
      </c>
      <c r="AV118" s="212">
        <f t="shared" si="95"/>
        <v>9.0070921985815608E-2</v>
      </c>
      <c r="AW118" s="36">
        <v>1382</v>
      </c>
      <c r="AX118" s="212">
        <f t="shared" si="96"/>
        <v>0.32671394799054376</v>
      </c>
      <c r="AY118" s="36">
        <v>1006</v>
      </c>
      <c r="AZ118" s="212">
        <f t="shared" si="97"/>
        <v>0.23782505910165486</v>
      </c>
      <c r="BA118" s="36">
        <v>1461</v>
      </c>
      <c r="BB118" s="402">
        <f t="shared" si="98"/>
        <v>0.34539007092198581</v>
      </c>
      <c r="BC118" s="196">
        <v>10</v>
      </c>
      <c r="BD118" s="208">
        <f t="shared" si="105"/>
        <v>4230</v>
      </c>
      <c r="BE118" s="401">
        <v>4900</v>
      </c>
      <c r="BF118" s="212">
        <f t="shared" si="99"/>
        <v>0.41249263406010606</v>
      </c>
      <c r="BG118" s="36">
        <v>75</v>
      </c>
      <c r="BH118" s="212">
        <f t="shared" si="100"/>
        <v>6.3136627662261132E-3</v>
      </c>
      <c r="BI118" s="36">
        <v>128</v>
      </c>
      <c r="BJ118" s="196">
        <v>0</v>
      </c>
      <c r="BK118" s="216">
        <f t="shared" si="101"/>
        <v>1.1617139489856048E-2</v>
      </c>
      <c r="BL118" s="196">
        <v>0</v>
      </c>
      <c r="BM118" s="216">
        <f t="shared" si="106"/>
        <v>0</v>
      </c>
      <c r="BN118" s="196">
        <v>6766</v>
      </c>
      <c r="BO118" s="216">
        <f t="shared" si="107"/>
        <v>0.56957656368381182</v>
      </c>
      <c r="BP118" s="208">
        <f t="shared" si="102"/>
        <v>11879</v>
      </c>
    </row>
    <row r="119" spans="2:68" ht="15" customHeight="1" x14ac:dyDescent="0.25">
      <c r="B119" s="912"/>
      <c r="C119" s="67" t="s">
        <v>144</v>
      </c>
      <c r="D119" s="37">
        <v>2259</v>
      </c>
      <c r="E119" s="176">
        <f t="shared" si="85"/>
        <v>1.6104425687236228E-2</v>
      </c>
      <c r="F119" s="14">
        <v>99106</v>
      </c>
      <c r="G119" s="176">
        <f t="shared" si="86"/>
        <v>0.70652731835291438</v>
      </c>
      <c r="H119" s="14">
        <v>19171</v>
      </c>
      <c r="I119" s="176">
        <f t="shared" si="87"/>
        <v>0.13667018364320749</v>
      </c>
      <c r="J119" s="14">
        <v>10558</v>
      </c>
      <c r="K119" s="176">
        <f t="shared" si="88"/>
        <v>7.5268050644462181E-2</v>
      </c>
      <c r="L119" s="14">
        <v>6684</v>
      </c>
      <c r="M119" s="176">
        <f t="shared" si="89"/>
        <v>4.7650279457054863E-2</v>
      </c>
      <c r="N119" s="14">
        <v>419</v>
      </c>
      <c r="O119" s="176">
        <f t="shared" si="90"/>
        <v>2.9870537241929963E-3</v>
      </c>
      <c r="P119" s="14">
        <v>0</v>
      </c>
      <c r="Q119" s="176">
        <f t="shared" si="91"/>
        <v>0</v>
      </c>
      <c r="R119" s="14">
        <v>839</v>
      </c>
      <c r="S119" s="176">
        <f t="shared" si="92"/>
        <v>5.9812364548876467E-3</v>
      </c>
      <c r="T119" s="14">
        <v>0</v>
      </c>
      <c r="U119" s="176">
        <f t="shared" si="93"/>
        <v>0</v>
      </c>
      <c r="V119" s="14">
        <v>1236</v>
      </c>
      <c r="W119" s="163">
        <f t="shared" si="94"/>
        <v>8.811452036044257E-3</v>
      </c>
      <c r="X119" s="77">
        <f t="shared" si="103"/>
        <v>140272</v>
      </c>
      <c r="Y119" s="48">
        <v>213</v>
      </c>
      <c r="Z119" s="167">
        <f t="shared" si="108"/>
        <v>5.1288225379243924E-3</v>
      </c>
      <c r="AA119" s="14">
        <v>28473</v>
      </c>
      <c r="AB119" s="167">
        <f t="shared" si="108"/>
        <v>0.68560077052732959</v>
      </c>
      <c r="AC119" s="14">
        <v>4993</v>
      </c>
      <c r="AD119" s="167">
        <f t="shared" si="109"/>
        <v>0.12022634240308211</v>
      </c>
      <c r="AE119" s="14">
        <v>6051</v>
      </c>
      <c r="AF119" s="167">
        <f t="shared" si="110"/>
        <v>0.14570190223934504</v>
      </c>
      <c r="AG119" s="14">
        <v>1333</v>
      </c>
      <c r="AH119" s="167">
        <f t="shared" si="111"/>
        <v>3.2097279075367205E-2</v>
      </c>
      <c r="AI119" s="14">
        <v>351</v>
      </c>
      <c r="AJ119" s="167">
        <f t="shared" si="112"/>
        <v>8.4517216470021677E-3</v>
      </c>
      <c r="AK119" s="14">
        <v>0</v>
      </c>
      <c r="AL119" s="167">
        <f t="shared" si="113"/>
        <v>0</v>
      </c>
      <c r="AM119" s="14">
        <v>116</v>
      </c>
      <c r="AN119" s="167">
        <f t="shared" si="114"/>
        <v>2.7931615699494342E-3</v>
      </c>
      <c r="AO119" s="14">
        <v>0</v>
      </c>
      <c r="AP119" s="167">
        <f t="shared" si="115"/>
        <v>0</v>
      </c>
      <c r="AQ119" s="14">
        <v>0</v>
      </c>
      <c r="AR119" s="167">
        <f t="shared" si="116"/>
        <v>0</v>
      </c>
      <c r="AS119" s="202">
        <f t="shared" si="104"/>
        <v>41530</v>
      </c>
      <c r="AT119" s="193">
        <v>0</v>
      </c>
      <c r="AU119" s="43">
        <v>418</v>
      </c>
      <c r="AV119" s="210">
        <f t="shared" si="95"/>
        <v>8.7192323738005839E-2</v>
      </c>
      <c r="AW119" s="132">
        <v>1488</v>
      </c>
      <c r="AX119" s="210">
        <f t="shared" si="96"/>
        <v>0.31038798498122655</v>
      </c>
      <c r="AY119" s="132">
        <v>1110</v>
      </c>
      <c r="AZ119" s="210">
        <f t="shared" si="97"/>
        <v>0.23153942428035043</v>
      </c>
      <c r="BA119" s="132">
        <v>1778</v>
      </c>
      <c r="BB119" s="405">
        <f t="shared" si="98"/>
        <v>0.37088026700041721</v>
      </c>
      <c r="BC119" s="197">
        <v>30</v>
      </c>
      <c r="BD119" s="206">
        <f t="shared" si="105"/>
        <v>4794</v>
      </c>
      <c r="BE119" s="400">
        <v>5067</v>
      </c>
      <c r="BF119" s="210">
        <f t="shared" si="99"/>
        <v>0.44114574264321782</v>
      </c>
      <c r="BG119" s="132">
        <v>47</v>
      </c>
      <c r="BH119" s="210">
        <f t="shared" si="100"/>
        <v>4.0919380114922514E-3</v>
      </c>
      <c r="BI119" s="132">
        <v>154</v>
      </c>
      <c r="BJ119" s="197">
        <v>0</v>
      </c>
      <c r="BK119" s="214">
        <f t="shared" si="101"/>
        <v>1.6019502002437749E-2</v>
      </c>
      <c r="BL119" s="197">
        <v>0</v>
      </c>
      <c r="BM119" s="214">
        <f t="shared" si="106"/>
        <v>0</v>
      </c>
      <c r="BN119" s="197">
        <v>6188</v>
      </c>
      <c r="BO119" s="214">
        <f t="shared" si="107"/>
        <v>0.53874281734285212</v>
      </c>
      <c r="BP119" s="206">
        <f t="shared" si="102"/>
        <v>11486</v>
      </c>
    </row>
    <row r="120" spans="2:68" ht="15" customHeight="1" x14ac:dyDescent="0.25">
      <c r="B120" s="912"/>
      <c r="C120" s="67" t="s">
        <v>145</v>
      </c>
      <c r="D120" s="37">
        <v>2288</v>
      </c>
      <c r="E120" s="176">
        <f t="shared" si="85"/>
        <v>1.6782067832414035E-2</v>
      </c>
      <c r="F120" s="14">
        <v>99636</v>
      </c>
      <c r="G120" s="176">
        <f t="shared" si="86"/>
        <v>0.73081211125454759</v>
      </c>
      <c r="H120" s="14">
        <v>16877</v>
      </c>
      <c r="I120" s="176">
        <f t="shared" si="87"/>
        <v>0.12378975472362398</v>
      </c>
      <c r="J120" s="14">
        <v>9058</v>
      </c>
      <c r="K120" s="176">
        <f t="shared" si="88"/>
        <v>6.6438798263114662E-2</v>
      </c>
      <c r="L120" s="14">
        <v>6256</v>
      </c>
      <c r="M120" s="176">
        <f t="shared" si="89"/>
        <v>4.5886633024292925E-2</v>
      </c>
      <c r="N120" s="14">
        <v>179</v>
      </c>
      <c r="O120" s="176">
        <f t="shared" si="90"/>
        <v>1.3129327543715526E-3</v>
      </c>
      <c r="P120" s="14">
        <v>6</v>
      </c>
      <c r="Q120" s="187">
        <f t="shared" si="91"/>
        <v>4.40089191409459E-5</v>
      </c>
      <c r="R120" s="14">
        <v>934</v>
      </c>
      <c r="S120" s="176">
        <f t="shared" si="92"/>
        <v>6.8507217462739113E-3</v>
      </c>
      <c r="T120" s="14">
        <v>0</v>
      </c>
      <c r="U120" s="176">
        <f t="shared" si="93"/>
        <v>0</v>
      </c>
      <c r="V120" s="14">
        <v>1102</v>
      </c>
      <c r="W120" s="163">
        <f t="shared" si="94"/>
        <v>8.0829714822203969E-3</v>
      </c>
      <c r="X120" s="77">
        <f t="shared" si="103"/>
        <v>136336</v>
      </c>
      <c r="Y120" s="48">
        <v>183</v>
      </c>
      <c r="Z120" s="167">
        <f t="shared" si="108"/>
        <v>4.834363607544777E-3</v>
      </c>
      <c r="AA120" s="14">
        <v>27278</v>
      </c>
      <c r="AB120" s="167">
        <f t="shared" si="108"/>
        <v>0.720610767686374</v>
      </c>
      <c r="AC120" s="14">
        <v>3758</v>
      </c>
      <c r="AD120" s="167">
        <f t="shared" si="109"/>
        <v>9.9276166323241932E-2</v>
      </c>
      <c r="AE120" s="14">
        <v>5165</v>
      </c>
      <c r="AF120" s="167">
        <f t="shared" si="110"/>
        <v>0.13644528979764359</v>
      </c>
      <c r="AG120" s="14">
        <v>1168</v>
      </c>
      <c r="AH120" s="167">
        <f t="shared" si="111"/>
        <v>3.0855391768373222E-2</v>
      </c>
      <c r="AI120" s="14">
        <v>146</v>
      </c>
      <c r="AJ120" s="167">
        <f t="shared" si="112"/>
        <v>3.8569239710466528E-3</v>
      </c>
      <c r="AK120" s="14">
        <v>0</v>
      </c>
      <c r="AL120" s="167">
        <f t="shared" si="113"/>
        <v>0</v>
      </c>
      <c r="AM120" s="14">
        <v>156</v>
      </c>
      <c r="AN120" s="167">
        <f t="shared" si="114"/>
        <v>4.1210968457758759E-3</v>
      </c>
      <c r="AO120" s="14">
        <v>0</v>
      </c>
      <c r="AP120" s="167">
        <f t="shared" si="115"/>
        <v>0</v>
      </c>
      <c r="AQ120" s="14">
        <v>0</v>
      </c>
      <c r="AR120" s="167">
        <f t="shared" si="116"/>
        <v>0</v>
      </c>
      <c r="AS120" s="202">
        <f t="shared" si="104"/>
        <v>37854</v>
      </c>
      <c r="AT120" s="193">
        <v>0</v>
      </c>
      <c r="AU120" s="43">
        <v>368</v>
      </c>
      <c r="AV120" s="210">
        <f t="shared" si="95"/>
        <v>7.9809152027759706E-2</v>
      </c>
      <c r="AW120" s="132">
        <v>1506</v>
      </c>
      <c r="AX120" s="210">
        <f t="shared" si="96"/>
        <v>0.3266102797657775</v>
      </c>
      <c r="AY120" s="132">
        <v>1090</v>
      </c>
      <c r="AZ120" s="210">
        <f t="shared" si="97"/>
        <v>0.23639123834309261</v>
      </c>
      <c r="BA120" s="132">
        <v>1647</v>
      </c>
      <c r="BB120" s="405">
        <f t="shared" si="98"/>
        <v>0.35718932986337021</v>
      </c>
      <c r="BC120" s="197">
        <v>30</v>
      </c>
      <c r="BD120" s="206">
        <f t="shared" si="105"/>
        <v>4611</v>
      </c>
      <c r="BE120" s="400">
        <v>1130</v>
      </c>
      <c r="BF120" s="210">
        <f t="shared" si="99"/>
        <v>0.15913251654696522</v>
      </c>
      <c r="BG120" s="132">
        <v>22</v>
      </c>
      <c r="BH120" s="210">
        <f t="shared" si="100"/>
        <v>3.0981551894099422E-3</v>
      </c>
      <c r="BI120" s="132">
        <v>168</v>
      </c>
      <c r="BJ120" s="197">
        <v>0</v>
      </c>
      <c r="BK120" s="214">
        <f t="shared" si="101"/>
        <v>2.7883396704689482E-2</v>
      </c>
      <c r="BL120" s="197">
        <v>0</v>
      </c>
      <c r="BM120" s="214">
        <f t="shared" si="106"/>
        <v>0</v>
      </c>
      <c r="BN120" s="197">
        <v>5751</v>
      </c>
      <c r="BO120" s="214">
        <f t="shared" si="107"/>
        <v>0.8098859315589354</v>
      </c>
      <c r="BP120" s="206">
        <f t="shared" si="102"/>
        <v>7101</v>
      </c>
    </row>
    <row r="121" spans="2:68" ht="15" customHeight="1" x14ac:dyDescent="0.25">
      <c r="B121" s="912"/>
      <c r="C121" s="67" t="s">
        <v>15</v>
      </c>
      <c r="D121" s="37">
        <v>2111</v>
      </c>
      <c r="E121" s="176">
        <f t="shared" si="85"/>
        <v>1.743691405443357E-2</v>
      </c>
      <c r="F121" s="14">
        <v>89089</v>
      </c>
      <c r="G121" s="176">
        <f t="shared" si="86"/>
        <v>0.73587742122000577</v>
      </c>
      <c r="H121" s="14">
        <v>14505</v>
      </c>
      <c r="I121" s="176">
        <f t="shared" si="87"/>
        <v>0.11981167141618139</v>
      </c>
      <c r="J121" s="14">
        <v>7509</v>
      </c>
      <c r="K121" s="176">
        <f t="shared" si="88"/>
        <v>6.2024532276050058E-2</v>
      </c>
      <c r="L121" s="14">
        <v>5785</v>
      </c>
      <c r="M121" s="176">
        <f t="shared" si="89"/>
        <v>4.7784248131169209E-2</v>
      </c>
      <c r="N121" s="14">
        <v>211</v>
      </c>
      <c r="O121" s="176">
        <f t="shared" si="90"/>
        <v>1.742865402882749E-3</v>
      </c>
      <c r="P121" s="14">
        <v>0</v>
      </c>
      <c r="Q121" s="176">
        <f t="shared" si="91"/>
        <v>0</v>
      </c>
      <c r="R121" s="14">
        <v>715</v>
      </c>
      <c r="S121" s="176">
        <f t="shared" si="92"/>
        <v>5.9059183083467557E-3</v>
      </c>
      <c r="T121" s="14">
        <v>0</v>
      </c>
      <c r="U121" s="176">
        <f t="shared" si="93"/>
        <v>0</v>
      </c>
      <c r="V121" s="14">
        <v>1140</v>
      </c>
      <c r="W121" s="163">
        <f t="shared" si="94"/>
        <v>9.4164291909304924E-3</v>
      </c>
      <c r="X121" s="77">
        <f t="shared" si="103"/>
        <v>121065</v>
      </c>
      <c r="Y121" s="48">
        <v>121</v>
      </c>
      <c r="Z121" s="167">
        <f t="shared" si="108"/>
        <v>3.8037156958284869E-3</v>
      </c>
      <c r="AA121" s="14">
        <v>23015</v>
      </c>
      <c r="AB121" s="167">
        <f t="shared" si="108"/>
        <v>0.72349187388010439</v>
      </c>
      <c r="AC121" s="14">
        <v>2916</v>
      </c>
      <c r="AD121" s="167">
        <f t="shared" si="109"/>
        <v>9.1666404702775775E-2</v>
      </c>
      <c r="AE121" s="14">
        <v>4379</v>
      </c>
      <c r="AF121" s="167">
        <f t="shared" si="110"/>
        <v>0.13765678538870202</v>
      </c>
      <c r="AG121" s="14">
        <v>1123</v>
      </c>
      <c r="AH121" s="167">
        <f t="shared" si="111"/>
        <v>3.5302253937317278E-2</v>
      </c>
      <c r="AI121" s="14">
        <v>108</v>
      </c>
      <c r="AJ121" s="167">
        <f t="shared" si="112"/>
        <v>3.3950520260287321E-3</v>
      </c>
      <c r="AK121" s="14">
        <v>0</v>
      </c>
      <c r="AL121" s="167">
        <f t="shared" si="113"/>
        <v>0</v>
      </c>
      <c r="AM121" s="14">
        <v>149</v>
      </c>
      <c r="AN121" s="167">
        <f t="shared" si="114"/>
        <v>4.6839143692433433E-3</v>
      </c>
      <c r="AO121" s="14">
        <v>0</v>
      </c>
      <c r="AP121" s="167">
        <f t="shared" si="115"/>
        <v>0</v>
      </c>
      <c r="AQ121" s="14">
        <v>0</v>
      </c>
      <c r="AR121" s="167">
        <f t="shared" si="116"/>
        <v>0</v>
      </c>
      <c r="AS121" s="202">
        <f t="shared" si="104"/>
        <v>31811</v>
      </c>
      <c r="AT121" s="193">
        <v>0</v>
      </c>
      <c r="AU121" s="43">
        <v>323</v>
      </c>
      <c r="AV121" s="210">
        <f t="shared" si="95"/>
        <v>8.0208592003973178E-2</v>
      </c>
      <c r="AW121" s="132">
        <v>1281</v>
      </c>
      <c r="AX121" s="210">
        <f t="shared" si="96"/>
        <v>0.31810280605910107</v>
      </c>
      <c r="AY121" s="132">
        <v>945</v>
      </c>
      <c r="AZ121" s="210">
        <f t="shared" si="97"/>
        <v>0.23466600446982866</v>
      </c>
      <c r="BA121" s="132">
        <v>1478</v>
      </c>
      <c r="BB121" s="405">
        <f t="shared" si="98"/>
        <v>0.36702259746709709</v>
      </c>
      <c r="BC121" s="197">
        <v>40</v>
      </c>
      <c r="BD121" s="206">
        <f t="shared" si="105"/>
        <v>4027</v>
      </c>
      <c r="BE121" s="400">
        <v>0</v>
      </c>
      <c r="BF121" s="210">
        <f t="shared" si="99"/>
        <v>0</v>
      </c>
      <c r="BG121" s="132">
        <v>0</v>
      </c>
      <c r="BH121" s="210">
        <f t="shared" si="100"/>
        <v>0</v>
      </c>
      <c r="BI121" s="132">
        <v>141</v>
      </c>
      <c r="BJ121" s="197">
        <v>0</v>
      </c>
      <c r="BK121" s="214">
        <f t="shared" si="101"/>
        <v>3.785027185278126E-2</v>
      </c>
      <c r="BL121" s="197">
        <v>0</v>
      </c>
      <c r="BM121" s="214">
        <f t="shared" si="106"/>
        <v>0</v>
      </c>
      <c r="BN121" s="197">
        <v>4601</v>
      </c>
      <c r="BO121" s="214">
        <f t="shared" si="107"/>
        <v>0.96214972814721877</v>
      </c>
      <c r="BP121" s="206">
        <f t="shared" si="102"/>
        <v>4782</v>
      </c>
    </row>
    <row r="122" spans="2:68" ht="15" customHeight="1" x14ac:dyDescent="0.25">
      <c r="B122" s="912"/>
      <c r="C122" s="67" t="s">
        <v>146</v>
      </c>
      <c r="D122" s="37">
        <v>2517</v>
      </c>
      <c r="E122" s="176">
        <f t="shared" si="85"/>
        <v>1.8500551267916207E-2</v>
      </c>
      <c r="F122" s="14">
        <v>99670</v>
      </c>
      <c r="G122" s="176">
        <f t="shared" si="86"/>
        <v>0.73259830944505699</v>
      </c>
      <c r="H122" s="14">
        <v>16223</v>
      </c>
      <c r="I122" s="176">
        <f t="shared" si="87"/>
        <v>0.11924292539507533</v>
      </c>
      <c r="J122" s="14">
        <v>8728</v>
      </c>
      <c r="K122" s="176">
        <f t="shared" si="88"/>
        <v>6.4152884968761481E-2</v>
      </c>
      <c r="L122" s="14">
        <v>6765</v>
      </c>
      <c r="M122" s="176">
        <f t="shared" si="89"/>
        <v>4.972436604189636E-2</v>
      </c>
      <c r="N122" s="14">
        <v>271</v>
      </c>
      <c r="O122" s="176">
        <f t="shared" si="90"/>
        <v>1.9919147372289597E-3</v>
      </c>
      <c r="P122" s="14">
        <v>0</v>
      </c>
      <c r="Q122" s="176">
        <f t="shared" si="91"/>
        <v>0</v>
      </c>
      <c r="R122" s="14">
        <v>740</v>
      </c>
      <c r="S122" s="176">
        <f t="shared" si="92"/>
        <v>5.4391767732451307E-3</v>
      </c>
      <c r="T122" s="14">
        <v>0</v>
      </c>
      <c r="U122" s="176">
        <f t="shared" si="93"/>
        <v>0</v>
      </c>
      <c r="V122" s="14">
        <v>1136</v>
      </c>
      <c r="W122" s="163">
        <f t="shared" si="94"/>
        <v>8.3498713708195522E-3</v>
      </c>
      <c r="X122" s="77">
        <f t="shared" si="103"/>
        <v>136050</v>
      </c>
      <c r="Y122" s="48">
        <v>183</v>
      </c>
      <c r="Z122" s="167">
        <f t="shared" si="108"/>
        <v>4.9549183656892211E-3</v>
      </c>
      <c r="AA122" s="14">
        <v>26286</v>
      </c>
      <c r="AB122" s="167">
        <f t="shared" si="108"/>
        <v>0.71172122492080259</v>
      </c>
      <c r="AC122" s="14">
        <v>3501</v>
      </c>
      <c r="AD122" s="167">
        <f t="shared" si="109"/>
        <v>9.4793274307529846E-2</v>
      </c>
      <c r="AE122" s="14">
        <v>5422</v>
      </c>
      <c r="AF122" s="167">
        <f t="shared" si="110"/>
        <v>0.14680637911894512</v>
      </c>
      <c r="AG122" s="14">
        <v>1199</v>
      </c>
      <c r="AH122" s="167">
        <f t="shared" si="111"/>
        <v>3.2464191915089487E-2</v>
      </c>
      <c r="AI122" s="14">
        <v>90</v>
      </c>
      <c r="AJ122" s="167">
        <f t="shared" si="112"/>
        <v>2.4368450978799446E-3</v>
      </c>
      <c r="AK122" s="14">
        <v>0</v>
      </c>
      <c r="AL122" s="167">
        <f t="shared" si="113"/>
        <v>0</v>
      </c>
      <c r="AM122" s="14">
        <v>251</v>
      </c>
      <c r="AN122" s="167">
        <f t="shared" si="114"/>
        <v>6.7960902174207345E-3</v>
      </c>
      <c r="AO122" s="14">
        <v>1</v>
      </c>
      <c r="AP122" s="173">
        <f t="shared" si="115"/>
        <v>2.7076056643110497E-5</v>
      </c>
      <c r="AQ122" s="14">
        <v>0</v>
      </c>
      <c r="AR122" s="167">
        <f t="shared" si="116"/>
        <v>0</v>
      </c>
      <c r="AS122" s="202">
        <f t="shared" si="104"/>
        <v>36933</v>
      </c>
      <c r="AT122" s="193">
        <v>0</v>
      </c>
      <c r="AU122" s="43">
        <v>420</v>
      </c>
      <c r="AV122" s="210">
        <f t="shared" si="95"/>
        <v>9.4149293880295901E-2</v>
      </c>
      <c r="AW122" s="132">
        <v>1412</v>
      </c>
      <c r="AX122" s="210">
        <f t="shared" si="96"/>
        <v>0.31652095942613762</v>
      </c>
      <c r="AY122" s="132">
        <v>977</v>
      </c>
      <c r="AZ122" s="210">
        <f t="shared" si="97"/>
        <v>0.21900919076440259</v>
      </c>
      <c r="BA122" s="132">
        <v>1652</v>
      </c>
      <c r="BB122" s="405">
        <f t="shared" si="98"/>
        <v>0.37032055592916385</v>
      </c>
      <c r="BC122" s="197">
        <v>80</v>
      </c>
      <c r="BD122" s="206">
        <f t="shared" si="105"/>
        <v>4461</v>
      </c>
      <c r="BE122" s="400">
        <v>0</v>
      </c>
      <c r="BF122" s="210">
        <f t="shared" si="99"/>
        <v>0</v>
      </c>
      <c r="BG122" s="132">
        <v>0</v>
      </c>
      <c r="BH122" s="210">
        <f t="shared" si="100"/>
        <v>0</v>
      </c>
      <c r="BI122" s="132">
        <v>158</v>
      </c>
      <c r="BJ122" s="197">
        <v>0</v>
      </c>
      <c r="BK122" s="214">
        <f t="shared" si="101"/>
        <v>4.4139465875370917E-2</v>
      </c>
      <c r="BL122" s="197">
        <v>0</v>
      </c>
      <c r="BM122" s="214">
        <f t="shared" si="106"/>
        <v>0</v>
      </c>
      <c r="BN122" s="197">
        <v>5154</v>
      </c>
      <c r="BO122" s="214">
        <f t="shared" si="107"/>
        <v>0.95586053412462912</v>
      </c>
      <c r="BP122" s="206">
        <f t="shared" si="102"/>
        <v>5392</v>
      </c>
    </row>
    <row r="123" spans="2:68" ht="15" customHeight="1" x14ac:dyDescent="0.25">
      <c r="B123" s="912"/>
      <c r="C123" s="67" t="s">
        <v>152</v>
      </c>
      <c r="D123" s="37">
        <v>2468</v>
      </c>
      <c r="E123" s="176">
        <f t="shared" si="85"/>
        <v>1.9255225359475086E-2</v>
      </c>
      <c r="F123" s="14">
        <v>94285</v>
      </c>
      <c r="G123" s="176">
        <f t="shared" si="86"/>
        <v>0.73560734320020593</v>
      </c>
      <c r="H123" s="14">
        <v>16319</v>
      </c>
      <c r="I123" s="176">
        <f t="shared" si="87"/>
        <v>0.1273201064186685</v>
      </c>
      <c r="J123" s="14">
        <v>7143</v>
      </c>
      <c r="K123" s="176">
        <f t="shared" si="88"/>
        <v>5.5729365779064233E-2</v>
      </c>
      <c r="L123" s="14">
        <v>5866</v>
      </c>
      <c r="M123" s="176">
        <f t="shared" si="89"/>
        <v>4.5766269027018171E-2</v>
      </c>
      <c r="N123" s="14">
        <v>191</v>
      </c>
      <c r="O123" s="176">
        <f t="shared" si="90"/>
        <v>1.4901734374634283E-3</v>
      </c>
      <c r="P123" s="14">
        <v>0</v>
      </c>
      <c r="Q123" s="176">
        <f t="shared" si="91"/>
        <v>0</v>
      </c>
      <c r="R123" s="14">
        <v>638</v>
      </c>
      <c r="S123" s="176">
        <f t="shared" si="92"/>
        <v>4.9776473984380482E-3</v>
      </c>
      <c r="T123" s="14">
        <v>0</v>
      </c>
      <c r="U123" s="176">
        <f t="shared" si="93"/>
        <v>0</v>
      </c>
      <c r="V123" s="14">
        <v>1263</v>
      </c>
      <c r="W123" s="163">
        <f t="shared" si="94"/>
        <v>9.8538693796665442E-3</v>
      </c>
      <c r="X123" s="77">
        <f t="shared" si="103"/>
        <v>128173</v>
      </c>
      <c r="Y123" s="48">
        <v>58</v>
      </c>
      <c r="Z123" s="167">
        <f t="shared" si="108"/>
        <v>2.7210884353741495E-3</v>
      </c>
      <c r="AA123" s="14">
        <v>16343</v>
      </c>
      <c r="AB123" s="167">
        <f t="shared" si="108"/>
        <v>0.76673703964344353</v>
      </c>
      <c r="AC123" s="14">
        <v>1890</v>
      </c>
      <c r="AD123" s="167">
        <f t="shared" si="109"/>
        <v>8.8669950738916259E-2</v>
      </c>
      <c r="AE123" s="14">
        <v>2379</v>
      </c>
      <c r="AF123" s="167">
        <f t="shared" si="110"/>
        <v>0.11161154116819141</v>
      </c>
      <c r="AG123" s="14">
        <v>543</v>
      </c>
      <c r="AH123" s="167">
        <f t="shared" si="111"/>
        <v>2.5475017593244196E-2</v>
      </c>
      <c r="AI123" s="14">
        <v>31</v>
      </c>
      <c r="AJ123" s="167">
        <f t="shared" si="112"/>
        <v>1.4543748533896318E-3</v>
      </c>
      <c r="AK123" s="14">
        <v>0</v>
      </c>
      <c r="AL123" s="167">
        <f t="shared" si="113"/>
        <v>0</v>
      </c>
      <c r="AM123" s="14">
        <v>71</v>
      </c>
      <c r="AN123" s="167">
        <f t="shared" si="114"/>
        <v>3.3309875674407694E-3</v>
      </c>
      <c r="AO123" s="14">
        <v>0</v>
      </c>
      <c r="AP123" s="167">
        <f t="shared" si="115"/>
        <v>0</v>
      </c>
      <c r="AQ123" s="14">
        <v>0</v>
      </c>
      <c r="AR123" s="167">
        <f t="shared" si="116"/>
        <v>0</v>
      </c>
      <c r="AS123" s="202">
        <f t="shared" si="104"/>
        <v>21315</v>
      </c>
      <c r="AT123" s="193">
        <v>0</v>
      </c>
      <c r="AU123" s="43">
        <v>389</v>
      </c>
      <c r="AV123" s="210">
        <f t="shared" si="95"/>
        <v>9.4371664240659875E-2</v>
      </c>
      <c r="AW123" s="132">
        <v>1318</v>
      </c>
      <c r="AX123" s="210">
        <f t="shared" si="96"/>
        <v>0.3197476952935468</v>
      </c>
      <c r="AY123" s="132">
        <v>911</v>
      </c>
      <c r="AZ123" s="210">
        <f t="shared" si="97"/>
        <v>0.2210092188258127</v>
      </c>
      <c r="BA123" s="132">
        <v>1504</v>
      </c>
      <c r="BB123" s="405">
        <f t="shared" si="98"/>
        <v>0.3648714216399806</v>
      </c>
      <c r="BC123" s="197">
        <v>20</v>
      </c>
      <c r="BD123" s="206">
        <f t="shared" si="105"/>
        <v>4122</v>
      </c>
      <c r="BE123" s="400">
        <v>0</v>
      </c>
      <c r="BF123" s="210">
        <f t="shared" si="99"/>
        <v>0</v>
      </c>
      <c r="BG123" s="132">
        <v>0</v>
      </c>
      <c r="BH123" s="210">
        <f t="shared" si="100"/>
        <v>0</v>
      </c>
      <c r="BI123" s="132">
        <v>134</v>
      </c>
      <c r="BJ123" s="197">
        <v>0</v>
      </c>
      <c r="BK123" s="214">
        <f t="shared" si="101"/>
        <v>3.111111111111111E-2</v>
      </c>
      <c r="BL123" s="197">
        <v>0</v>
      </c>
      <c r="BM123" s="214">
        <f t="shared" si="106"/>
        <v>0</v>
      </c>
      <c r="BN123" s="197">
        <v>4796</v>
      </c>
      <c r="BO123" s="214">
        <f t="shared" si="107"/>
        <v>0.96888888888888891</v>
      </c>
      <c r="BP123" s="206">
        <f t="shared" si="102"/>
        <v>4950</v>
      </c>
    </row>
    <row r="124" spans="2:68" ht="15" customHeight="1" x14ac:dyDescent="0.25">
      <c r="B124" s="912"/>
      <c r="C124" s="67" t="s">
        <v>147</v>
      </c>
      <c r="D124" s="37">
        <v>2064</v>
      </c>
      <c r="E124" s="176">
        <f t="shared" si="85"/>
        <v>1.7830301145493183E-2</v>
      </c>
      <c r="F124" s="14">
        <v>85238</v>
      </c>
      <c r="G124" s="176">
        <f t="shared" si="86"/>
        <v>0.73634651600753298</v>
      </c>
      <c r="H124" s="14">
        <v>16211</v>
      </c>
      <c r="I124" s="176">
        <f t="shared" si="87"/>
        <v>0.14004215691356106</v>
      </c>
      <c r="J124" s="14">
        <v>5846</v>
      </c>
      <c r="K124" s="176">
        <f t="shared" si="88"/>
        <v>5.0501909155306758E-2</v>
      </c>
      <c r="L124" s="14">
        <v>4499</v>
      </c>
      <c r="M124" s="176">
        <f t="shared" si="89"/>
        <v>3.886556436704159E-2</v>
      </c>
      <c r="N124" s="14">
        <v>165</v>
      </c>
      <c r="O124" s="176">
        <f t="shared" si="90"/>
        <v>1.4253874462240191E-3</v>
      </c>
      <c r="P124" s="14">
        <v>0</v>
      </c>
      <c r="Q124" s="176">
        <f t="shared" si="91"/>
        <v>0</v>
      </c>
      <c r="R124" s="14">
        <v>551</v>
      </c>
      <c r="S124" s="176">
        <f t="shared" si="92"/>
        <v>4.7599301992086937E-3</v>
      </c>
      <c r="T124" s="14">
        <v>0</v>
      </c>
      <c r="U124" s="176">
        <f t="shared" si="93"/>
        <v>0</v>
      </c>
      <c r="V124" s="14">
        <v>1184</v>
      </c>
      <c r="W124" s="163">
        <f t="shared" si="94"/>
        <v>1.0228234765631748E-2</v>
      </c>
      <c r="X124" s="77">
        <f t="shared" si="103"/>
        <v>115758</v>
      </c>
      <c r="Y124" s="48">
        <v>62</v>
      </c>
      <c r="Z124" s="167">
        <f t="shared" si="108"/>
        <v>4.8084380331937333E-3</v>
      </c>
      <c r="AA124" s="14">
        <v>10577</v>
      </c>
      <c r="AB124" s="167">
        <f t="shared" si="108"/>
        <v>0.82030401737242131</v>
      </c>
      <c r="AC124" s="14">
        <v>1089</v>
      </c>
      <c r="AD124" s="167">
        <f t="shared" si="109"/>
        <v>8.4457887389483483E-2</v>
      </c>
      <c r="AE124" s="14">
        <v>755</v>
      </c>
      <c r="AF124" s="167">
        <f t="shared" si="110"/>
        <v>5.8554366371955949E-2</v>
      </c>
      <c r="AG124" s="14">
        <v>368</v>
      </c>
      <c r="AH124" s="167">
        <f t="shared" si="111"/>
        <v>2.8540406390569258E-2</v>
      </c>
      <c r="AI124" s="14">
        <v>20</v>
      </c>
      <c r="AJ124" s="167">
        <f t="shared" si="112"/>
        <v>1.5511090429657206E-3</v>
      </c>
      <c r="AK124" s="14">
        <v>0</v>
      </c>
      <c r="AL124" s="167">
        <f t="shared" si="113"/>
        <v>0</v>
      </c>
      <c r="AM124" s="14">
        <v>23</v>
      </c>
      <c r="AN124" s="167">
        <f t="shared" si="114"/>
        <v>1.7837753994105786E-3</v>
      </c>
      <c r="AO124" s="14">
        <v>0</v>
      </c>
      <c r="AP124" s="167">
        <f t="shared" si="115"/>
        <v>0</v>
      </c>
      <c r="AQ124" s="14">
        <v>0</v>
      </c>
      <c r="AR124" s="167">
        <f t="shared" si="116"/>
        <v>0</v>
      </c>
      <c r="AS124" s="202">
        <f t="shared" si="104"/>
        <v>12894</v>
      </c>
      <c r="AT124" s="193">
        <v>0</v>
      </c>
      <c r="AU124" s="43">
        <v>287</v>
      </c>
      <c r="AV124" s="210">
        <f t="shared" si="95"/>
        <v>8.3309143686502177E-2</v>
      </c>
      <c r="AW124" s="132">
        <v>1304</v>
      </c>
      <c r="AX124" s="210">
        <f t="shared" si="96"/>
        <v>0.37851959361393323</v>
      </c>
      <c r="AY124" s="132">
        <v>772</v>
      </c>
      <c r="AZ124" s="210">
        <f t="shared" si="97"/>
        <v>0.22409288824383164</v>
      </c>
      <c r="BA124" s="132">
        <v>1082</v>
      </c>
      <c r="BB124" s="405">
        <f t="shared" si="98"/>
        <v>0.31407837445573294</v>
      </c>
      <c r="BC124" s="197">
        <v>40</v>
      </c>
      <c r="BD124" s="206">
        <f t="shared" si="105"/>
        <v>3445</v>
      </c>
      <c r="BE124" s="400">
        <v>0</v>
      </c>
      <c r="BF124" s="210">
        <f t="shared" si="99"/>
        <v>0</v>
      </c>
      <c r="BG124" s="132">
        <v>0</v>
      </c>
      <c r="BH124" s="210">
        <f t="shared" si="100"/>
        <v>0</v>
      </c>
      <c r="BI124" s="132">
        <v>138</v>
      </c>
      <c r="BJ124" s="197">
        <v>0</v>
      </c>
      <c r="BK124" s="214">
        <f t="shared" si="101"/>
        <v>3.3853176112590339E-2</v>
      </c>
      <c r="BL124" s="197">
        <v>0</v>
      </c>
      <c r="BM124" s="214">
        <f t="shared" si="106"/>
        <v>0</v>
      </c>
      <c r="BN124" s="197">
        <v>5080</v>
      </c>
      <c r="BO124" s="214">
        <f t="shared" si="107"/>
        <v>0.96614682388740969</v>
      </c>
      <c r="BP124" s="206">
        <f t="shared" si="102"/>
        <v>5258</v>
      </c>
    </row>
    <row r="125" spans="2:68" ht="15" customHeight="1" x14ac:dyDescent="0.25">
      <c r="B125" s="912"/>
      <c r="C125" s="67" t="s">
        <v>148</v>
      </c>
      <c r="D125" s="37">
        <v>1178</v>
      </c>
      <c r="E125" s="176">
        <f t="shared" si="85"/>
        <v>1.7230031154470592E-2</v>
      </c>
      <c r="F125" s="14">
        <v>49952</v>
      </c>
      <c r="G125" s="176">
        <f t="shared" si="86"/>
        <v>0.73062352820722842</v>
      </c>
      <c r="H125" s="14">
        <v>10119</v>
      </c>
      <c r="I125" s="176">
        <f t="shared" si="87"/>
        <v>0.1480056750866621</v>
      </c>
      <c r="J125" s="14">
        <v>3502</v>
      </c>
      <c r="K125" s="176">
        <f t="shared" si="88"/>
        <v>5.1222045078910032E-2</v>
      </c>
      <c r="L125" s="14">
        <v>2514</v>
      </c>
      <c r="M125" s="176">
        <f t="shared" si="89"/>
        <v>3.6771051207418567E-2</v>
      </c>
      <c r="N125" s="14">
        <v>98</v>
      </c>
      <c r="O125" s="176">
        <f t="shared" si="90"/>
        <v>1.4333981775366028E-3</v>
      </c>
      <c r="P125" s="14">
        <v>0</v>
      </c>
      <c r="Q125" s="176">
        <f t="shared" si="91"/>
        <v>0</v>
      </c>
      <c r="R125" s="14">
        <v>264</v>
      </c>
      <c r="S125" s="176">
        <f t="shared" si="92"/>
        <v>3.8613991721394201E-3</v>
      </c>
      <c r="T125" s="14">
        <v>0</v>
      </c>
      <c r="U125" s="176">
        <f t="shared" si="93"/>
        <v>0</v>
      </c>
      <c r="V125" s="14">
        <v>742</v>
      </c>
      <c r="W125" s="163">
        <f t="shared" si="94"/>
        <v>1.0852871915634279E-2</v>
      </c>
      <c r="X125" s="77">
        <f t="shared" si="103"/>
        <v>68369</v>
      </c>
      <c r="Y125" s="48">
        <v>107</v>
      </c>
      <c r="Z125" s="167">
        <f t="shared" si="108"/>
        <v>1.4200398142003981E-2</v>
      </c>
      <c r="AA125" s="14">
        <v>6084</v>
      </c>
      <c r="AB125" s="167">
        <f t="shared" si="108"/>
        <v>0.80743198407431982</v>
      </c>
      <c r="AC125" s="14">
        <v>767</v>
      </c>
      <c r="AD125" s="167">
        <f t="shared" si="109"/>
        <v>0.10179163901791639</v>
      </c>
      <c r="AE125" s="14">
        <v>307</v>
      </c>
      <c r="AF125" s="167">
        <f t="shared" si="110"/>
        <v>4.0743198407431985E-2</v>
      </c>
      <c r="AG125" s="14">
        <v>240</v>
      </c>
      <c r="AH125" s="167">
        <f t="shared" si="111"/>
        <v>3.1851360318513607E-2</v>
      </c>
      <c r="AI125" s="14">
        <v>18</v>
      </c>
      <c r="AJ125" s="167">
        <f t="shared" si="112"/>
        <v>2.3888520238885204E-3</v>
      </c>
      <c r="AK125" s="14">
        <v>0</v>
      </c>
      <c r="AL125" s="167">
        <f t="shared" si="113"/>
        <v>0</v>
      </c>
      <c r="AM125" s="14">
        <v>12</v>
      </c>
      <c r="AN125" s="167">
        <f t="shared" si="114"/>
        <v>1.5925680159256802E-3</v>
      </c>
      <c r="AO125" s="14">
        <v>0</v>
      </c>
      <c r="AP125" s="167">
        <f t="shared" si="115"/>
        <v>0</v>
      </c>
      <c r="AQ125" s="14">
        <v>0</v>
      </c>
      <c r="AR125" s="167">
        <f t="shared" si="116"/>
        <v>0</v>
      </c>
      <c r="AS125" s="202">
        <f t="shared" si="104"/>
        <v>7535</v>
      </c>
      <c r="AT125" s="193">
        <v>0</v>
      </c>
      <c r="AU125" s="43">
        <v>137</v>
      </c>
      <c r="AV125" s="210">
        <f t="shared" si="95"/>
        <v>0.12815715622076707</v>
      </c>
      <c r="AW125" s="132">
        <v>635</v>
      </c>
      <c r="AX125" s="210">
        <f t="shared" si="96"/>
        <v>0.59401309635173061</v>
      </c>
      <c r="AY125" s="132">
        <v>297</v>
      </c>
      <c r="AZ125" s="210">
        <f t="shared" si="97"/>
        <v>0.27782974742750233</v>
      </c>
      <c r="BA125" s="132">
        <v>0</v>
      </c>
      <c r="BB125" s="405">
        <f t="shared" si="98"/>
        <v>0</v>
      </c>
      <c r="BC125" s="197">
        <v>40</v>
      </c>
      <c r="BD125" s="206">
        <f t="shared" si="105"/>
        <v>1069</v>
      </c>
      <c r="BE125" s="400">
        <v>0</v>
      </c>
      <c r="BF125" s="210">
        <f t="shared" si="99"/>
        <v>0</v>
      </c>
      <c r="BG125" s="132">
        <v>0</v>
      </c>
      <c r="BH125" s="210">
        <f t="shared" si="100"/>
        <v>0</v>
      </c>
      <c r="BI125" s="132">
        <v>165</v>
      </c>
      <c r="BJ125" s="197">
        <v>0</v>
      </c>
      <c r="BK125" s="214">
        <f t="shared" si="101"/>
        <v>6.0011709601873534E-2</v>
      </c>
      <c r="BL125" s="197">
        <v>0</v>
      </c>
      <c r="BM125" s="214">
        <f t="shared" si="106"/>
        <v>0</v>
      </c>
      <c r="BN125" s="197">
        <v>3211</v>
      </c>
      <c r="BO125" s="214">
        <f t="shared" si="107"/>
        <v>0.93998829039812648</v>
      </c>
      <c r="BP125" s="206">
        <f t="shared" si="102"/>
        <v>3416</v>
      </c>
    </row>
    <row r="126" spans="2:68" ht="15" customHeight="1" x14ac:dyDescent="0.25">
      <c r="B126" s="912"/>
      <c r="C126" s="67" t="s">
        <v>149</v>
      </c>
      <c r="D126" s="37">
        <v>2188</v>
      </c>
      <c r="E126" s="176">
        <f t="shared" si="85"/>
        <v>1.8415183268105879E-2</v>
      </c>
      <c r="F126" s="14">
        <v>86765</v>
      </c>
      <c r="G126" s="176">
        <f t="shared" si="86"/>
        <v>0.73025291419433569</v>
      </c>
      <c r="H126" s="14">
        <v>15105</v>
      </c>
      <c r="I126" s="176">
        <f t="shared" si="87"/>
        <v>0.12713041282666329</v>
      </c>
      <c r="J126" s="14">
        <v>7478</v>
      </c>
      <c r="K126" s="176">
        <f t="shared" si="88"/>
        <v>6.2938181206076679E-2</v>
      </c>
      <c r="L126" s="14">
        <v>5458</v>
      </c>
      <c r="M126" s="176">
        <f t="shared" si="89"/>
        <v>4.5936960821445105E-2</v>
      </c>
      <c r="N126" s="14">
        <v>202</v>
      </c>
      <c r="O126" s="176">
        <f t="shared" si="90"/>
        <v>1.700122038463157E-3</v>
      </c>
      <c r="P126" s="14">
        <v>0</v>
      </c>
      <c r="Q126" s="176">
        <f t="shared" si="91"/>
        <v>0</v>
      </c>
      <c r="R126" s="14">
        <v>634</v>
      </c>
      <c r="S126" s="176">
        <f t="shared" si="92"/>
        <v>5.3360265959685226E-3</v>
      </c>
      <c r="T126" s="14">
        <v>0</v>
      </c>
      <c r="U126" s="176">
        <f t="shared" si="93"/>
        <v>0</v>
      </c>
      <c r="V126" s="14">
        <v>985</v>
      </c>
      <c r="W126" s="163">
        <f t="shared" si="94"/>
        <v>8.2901990489416318E-3</v>
      </c>
      <c r="X126" s="77">
        <f t="shared" si="103"/>
        <v>118815</v>
      </c>
      <c r="Y126" s="48">
        <v>185</v>
      </c>
      <c r="Z126" s="167">
        <f t="shared" si="108"/>
        <v>4.5834055942323417E-3</v>
      </c>
      <c r="AA126" s="14">
        <v>28402</v>
      </c>
      <c r="AB126" s="167">
        <f t="shared" si="108"/>
        <v>0.70366424695884844</v>
      </c>
      <c r="AC126" s="14">
        <v>3760</v>
      </c>
      <c r="AD126" s="167">
        <f t="shared" si="109"/>
        <v>9.315462180710056E-2</v>
      </c>
      <c r="AE126" s="14">
        <v>6621</v>
      </c>
      <c r="AF126" s="167">
        <f t="shared" si="110"/>
        <v>0.16403636994276938</v>
      </c>
      <c r="AG126" s="14">
        <v>1070</v>
      </c>
      <c r="AH126" s="167">
        <f t="shared" si="111"/>
        <v>2.6509426950424894E-2</v>
      </c>
      <c r="AI126" s="14">
        <v>145</v>
      </c>
      <c r="AJ126" s="167">
        <f t="shared" si="112"/>
        <v>3.5923989792631867E-3</v>
      </c>
      <c r="AK126" s="14">
        <v>0</v>
      </c>
      <c r="AL126" s="167">
        <f t="shared" si="113"/>
        <v>0</v>
      </c>
      <c r="AM126" s="14">
        <v>180</v>
      </c>
      <c r="AN126" s="167">
        <f t="shared" si="114"/>
        <v>4.4595297673611974E-3</v>
      </c>
      <c r="AO126" s="14">
        <v>0</v>
      </c>
      <c r="AP126" s="167">
        <f t="shared" si="115"/>
        <v>0</v>
      </c>
      <c r="AQ126" s="14">
        <v>0</v>
      </c>
      <c r="AR126" s="167">
        <f t="shared" si="116"/>
        <v>0</v>
      </c>
      <c r="AS126" s="202">
        <f t="shared" si="104"/>
        <v>40363</v>
      </c>
      <c r="AT126" s="193">
        <v>0</v>
      </c>
      <c r="AU126" s="43">
        <v>344</v>
      </c>
      <c r="AV126" s="210">
        <f t="shared" si="95"/>
        <v>7.2451558550968825E-2</v>
      </c>
      <c r="AW126" s="132">
        <v>2101</v>
      </c>
      <c r="AX126" s="210">
        <f t="shared" si="96"/>
        <v>0.44250210614995789</v>
      </c>
      <c r="AY126" s="132">
        <v>745</v>
      </c>
      <c r="AZ126" s="210">
        <f t="shared" si="97"/>
        <v>0.15690817186183656</v>
      </c>
      <c r="BA126" s="132">
        <v>1558</v>
      </c>
      <c r="BB126" s="405">
        <f t="shared" si="98"/>
        <v>0.32813816343723673</v>
      </c>
      <c r="BC126" s="197">
        <v>40</v>
      </c>
      <c r="BD126" s="206">
        <f t="shared" si="105"/>
        <v>4748</v>
      </c>
      <c r="BE126" s="400">
        <v>0</v>
      </c>
      <c r="BF126" s="210">
        <f t="shared" si="99"/>
        <v>0</v>
      </c>
      <c r="BG126" s="132">
        <v>0</v>
      </c>
      <c r="BH126" s="210">
        <f t="shared" si="100"/>
        <v>0</v>
      </c>
      <c r="BI126" s="132">
        <v>82</v>
      </c>
      <c r="BJ126" s="197">
        <v>0</v>
      </c>
      <c r="BK126" s="214">
        <f t="shared" si="101"/>
        <v>3.1241997439180536E-2</v>
      </c>
      <c r="BL126" s="197">
        <v>0</v>
      </c>
      <c r="BM126" s="214">
        <f t="shared" si="106"/>
        <v>0</v>
      </c>
      <c r="BN126" s="197">
        <v>3783</v>
      </c>
      <c r="BO126" s="214">
        <f t="shared" si="107"/>
        <v>0.96875800256081945</v>
      </c>
      <c r="BP126" s="206">
        <f t="shared" si="102"/>
        <v>3905</v>
      </c>
    </row>
    <row r="127" spans="2:68" ht="15" customHeight="1" x14ac:dyDescent="0.25">
      <c r="B127" s="912"/>
      <c r="C127" s="67" t="s">
        <v>18</v>
      </c>
      <c r="D127" s="37">
        <v>2071</v>
      </c>
      <c r="E127" s="176">
        <f t="shared" si="85"/>
        <v>1.6264057297229378E-2</v>
      </c>
      <c r="F127" s="14">
        <v>93586</v>
      </c>
      <c r="G127" s="176">
        <f t="shared" si="86"/>
        <v>0.73495319469749321</v>
      </c>
      <c r="H127" s="14">
        <v>14468</v>
      </c>
      <c r="I127" s="176">
        <f t="shared" si="87"/>
        <v>0.11362065715901237</v>
      </c>
      <c r="J127" s="14">
        <v>8315</v>
      </c>
      <c r="K127" s="176">
        <f t="shared" si="88"/>
        <v>6.5299679587862036E-2</v>
      </c>
      <c r="L127" s="14">
        <v>6700</v>
      </c>
      <c r="M127" s="176">
        <f t="shared" si="89"/>
        <v>5.261669912671986E-2</v>
      </c>
      <c r="N127" s="14">
        <v>318</v>
      </c>
      <c r="O127" s="176">
        <f t="shared" si="90"/>
        <v>2.4973298988502858E-3</v>
      </c>
      <c r="P127" s="14">
        <v>0</v>
      </c>
      <c r="Q127" s="176">
        <f t="shared" si="91"/>
        <v>0</v>
      </c>
      <c r="R127" s="14">
        <v>756</v>
      </c>
      <c r="S127" s="176">
        <f t="shared" si="92"/>
        <v>5.9370484387761512E-3</v>
      </c>
      <c r="T127" s="14">
        <v>0</v>
      </c>
      <c r="U127" s="176">
        <f t="shared" si="93"/>
        <v>0</v>
      </c>
      <c r="V127" s="14">
        <v>1122</v>
      </c>
      <c r="W127" s="163">
        <f t="shared" si="94"/>
        <v>8.8113337940566687E-3</v>
      </c>
      <c r="X127" s="77">
        <f t="shared" si="103"/>
        <v>127336</v>
      </c>
      <c r="Y127" s="48">
        <v>275</v>
      </c>
      <c r="Z127" s="167">
        <f t="shared" si="108"/>
        <v>4.2458583581651719E-3</v>
      </c>
      <c r="AA127" s="14">
        <v>44281</v>
      </c>
      <c r="AB127" s="167">
        <f t="shared" si="108"/>
        <v>0.68367583257422537</v>
      </c>
      <c r="AC127" s="14">
        <v>6183</v>
      </c>
      <c r="AD127" s="167">
        <f t="shared" si="109"/>
        <v>9.5462335376491847E-2</v>
      </c>
      <c r="AE127" s="14">
        <v>10830</v>
      </c>
      <c r="AF127" s="167">
        <f t="shared" si="110"/>
        <v>0.16720962188701385</v>
      </c>
      <c r="AG127" s="14">
        <v>2458</v>
      </c>
      <c r="AH127" s="167">
        <f t="shared" si="111"/>
        <v>3.795025397952724E-2</v>
      </c>
      <c r="AI127" s="14">
        <v>370</v>
      </c>
      <c r="AJ127" s="167">
        <f t="shared" si="112"/>
        <v>5.7126094273495034E-3</v>
      </c>
      <c r="AK127" s="14">
        <v>0</v>
      </c>
      <c r="AL127" s="167">
        <f t="shared" si="113"/>
        <v>0</v>
      </c>
      <c r="AM127" s="14">
        <v>372</v>
      </c>
      <c r="AN127" s="167">
        <f t="shared" si="114"/>
        <v>5.7434883972270687E-3</v>
      </c>
      <c r="AO127" s="14">
        <v>0</v>
      </c>
      <c r="AP127" s="167">
        <f t="shared" si="115"/>
        <v>0</v>
      </c>
      <c r="AQ127" s="14">
        <v>0</v>
      </c>
      <c r="AR127" s="167">
        <f t="shared" si="116"/>
        <v>0</v>
      </c>
      <c r="AS127" s="202">
        <f t="shared" si="104"/>
        <v>64769</v>
      </c>
      <c r="AT127" s="193">
        <v>0</v>
      </c>
      <c r="AU127" s="43">
        <v>368</v>
      </c>
      <c r="AV127" s="210">
        <f t="shared" si="95"/>
        <v>8.4929609969997696E-2</v>
      </c>
      <c r="AW127" s="132">
        <v>1424</v>
      </c>
      <c r="AX127" s="210">
        <f t="shared" si="96"/>
        <v>0.32864066466651282</v>
      </c>
      <c r="AY127" s="132">
        <v>800</v>
      </c>
      <c r="AZ127" s="210">
        <f t="shared" si="97"/>
        <v>0.18462958689129932</v>
      </c>
      <c r="BA127" s="132">
        <v>1741</v>
      </c>
      <c r="BB127" s="405">
        <f t="shared" si="98"/>
        <v>0.40180013847219015</v>
      </c>
      <c r="BC127" s="197">
        <v>0</v>
      </c>
      <c r="BD127" s="206">
        <f t="shared" si="105"/>
        <v>4333</v>
      </c>
      <c r="BE127" s="400">
        <v>0</v>
      </c>
      <c r="BF127" s="210">
        <f t="shared" si="99"/>
        <v>0</v>
      </c>
      <c r="BG127" s="132">
        <v>0</v>
      </c>
      <c r="BH127" s="210">
        <f t="shared" si="100"/>
        <v>0</v>
      </c>
      <c r="BI127" s="132">
        <v>47</v>
      </c>
      <c r="BJ127" s="197">
        <v>0</v>
      </c>
      <c r="BK127" s="214">
        <f t="shared" si="101"/>
        <v>1.0571300044984255E-2</v>
      </c>
      <c r="BL127" s="197">
        <v>0</v>
      </c>
      <c r="BM127" s="214">
        <f t="shared" si="106"/>
        <v>0</v>
      </c>
      <c r="BN127" s="197">
        <v>4399</v>
      </c>
      <c r="BO127" s="214">
        <f t="shared" si="107"/>
        <v>0.9894286999550157</v>
      </c>
      <c r="BP127" s="206">
        <f t="shared" si="102"/>
        <v>4446</v>
      </c>
    </row>
    <row r="128" spans="2:68" ht="15" customHeight="1" x14ac:dyDescent="0.25">
      <c r="B128" s="912"/>
      <c r="C128" s="67" t="s">
        <v>150</v>
      </c>
      <c r="D128" s="37">
        <v>2359</v>
      </c>
      <c r="E128" s="176">
        <f t="shared" si="85"/>
        <v>1.8037650441192214E-2</v>
      </c>
      <c r="F128" s="14">
        <v>96925</v>
      </c>
      <c r="G128" s="176">
        <f t="shared" si="86"/>
        <v>0.74111880839870925</v>
      </c>
      <c r="H128" s="14">
        <v>14872</v>
      </c>
      <c r="I128" s="176">
        <f t="shared" si="87"/>
        <v>0.11371595479500236</v>
      </c>
      <c r="J128" s="14">
        <v>9093</v>
      </c>
      <c r="K128" s="176">
        <f t="shared" si="88"/>
        <v>6.9527916685782454E-2</v>
      </c>
      <c r="L128" s="14">
        <v>5581</v>
      </c>
      <c r="M128" s="176">
        <f t="shared" si="89"/>
        <v>4.2674068296860428E-2</v>
      </c>
      <c r="N128" s="14">
        <v>304</v>
      </c>
      <c r="O128" s="176">
        <f t="shared" si="90"/>
        <v>2.3244789038246853E-3</v>
      </c>
      <c r="P128" s="14">
        <v>0</v>
      </c>
      <c r="Q128" s="176">
        <f t="shared" si="91"/>
        <v>0</v>
      </c>
      <c r="R128" s="14">
        <v>767</v>
      </c>
      <c r="S128" s="176">
        <f t="shared" si="92"/>
        <v>5.8647214448471503E-3</v>
      </c>
      <c r="T128" s="14">
        <v>0</v>
      </c>
      <c r="U128" s="176">
        <f t="shared" si="93"/>
        <v>0</v>
      </c>
      <c r="V128" s="14">
        <v>881</v>
      </c>
      <c r="W128" s="163">
        <f t="shared" si="94"/>
        <v>6.7364010337814069E-3</v>
      </c>
      <c r="X128" s="77">
        <f t="shared" si="103"/>
        <v>130782</v>
      </c>
      <c r="Y128" s="48">
        <v>290</v>
      </c>
      <c r="Z128" s="167">
        <f t="shared" si="108"/>
        <v>3.8786646693772736E-3</v>
      </c>
      <c r="AA128" s="14">
        <v>51310</v>
      </c>
      <c r="AB128" s="167">
        <f t="shared" si="108"/>
        <v>0.68625615236464799</v>
      </c>
      <c r="AC128" s="14">
        <v>6934</v>
      </c>
      <c r="AD128" s="167">
        <f t="shared" si="109"/>
        <v>9.2740209715386268E-2</v>
      </c>
      <c r="AE128" s="14">
        <v>12316</v>
      </c>
      <c r="AF128" s="167">
        <f t="shared" si="110"/>
        <v>0.16472287609672587</v>
      </c>
      <c r="AG128" s="14">
        <v>3052</v>
      </c>
      <c r="AH128" s="167">
        <f t="shared" si="111"/>
        <v>4.081960196875669E-2</v>
      </c>
      <c r="AI128" s="14">
        <v>390</v>
      </c>
      <c r="AJ128" s="167">
        <f t="shared" si="112"/>
        <v>5.2161352450246093E-3</v>
      </c>
      <c r="AK128" s="14">
        <v>0</v>
      </c>
      <c r="AL128" s="167">
        <f t="shared" si="113"/>
        <v>0</v>
      </c>
      <c r="AM128" s="14">
        <v>476</v>
      </c>
      <c r="AN128" s="167">
        <f t="shared" si="114"/>
        <v>6.3663599400813186E-3</v>
      </c>
      <c r="AO128" s="14">
        <v>0</v>
      </c>
      <c r="AP128" s="167">
        <f t="shared" si="115"/>
        <v>0</v>
      </c>
      <c r="AQ128" s="14">
        <v>0</v>
      </c>
      <c r="AR128" s="167">
        <f t="shared" si="116"/>
        <v>0</v>
      </c>
      <c r="AS128" s="202">
        <f t="shared" si="104"/>
        <v>74768</v>
      </c>
      <c r="AT128" s="193">
        <v>0</v>
      </c>
      <c r="AU128" s="43">
        <v>383</v>
      </c>
      <c r="AV128" s="210">
        <f t="shared" si="95"/>
        <v>8.808647654093836E-2</v>
      </c>
      <c r="AW128" s="132">
        <v>1424</v>
      </c>
      <c r="AX128" s="210">
        <f t="shared" si="96"/>
        <v>0.32750689972401104</v>
      </c>
      <c r="AY128" s="132">
        <v>800</v>
      </c>
      <c r="AZ128" s="210">
        <f t="shared" si="97"/>
        <v>0.18399264029438822</v>
      </c>
      <c r="BA128" s="132">
        <v>1741</v>
      </c>
      <c r="BB128" s="405">
        <f t="shared" si="98"/>
        <v>0.40041398344066237</v>
      </c>
      <c r="BC128" s="197">
        <v>80</v>
      </c>
      <c r="BD128" s="206">
        <f t="shared" si="105"/>
        <v>4348</v>
      </c>
      <c r="BE128" s="400">
        <v>0</v>
      </c>
      <c r="BF128" s="210">
        <f t="shared" si="99"/>
        <v>0</v>
      </c>
      <c r="BG128" s="132">
        <v>0</v>
      </c>
      <c r="BH128" s="210">
        <f t="shared" si="100"/>
        <v>0</v>
      </c>
      <c r="BI128" s="132">
        <v>65</v>
      </c>
      <c r="BJ128" s="197">
        <v>0</v>
      </c>
      <c r="BK128" s="214">
        <f t="shared" si="101"/>
        <v>3.3526011560693639E-2</v>
      </c>
      <c r="BL128" s="197">
        <v>0</v>
      </c>
      <c r="BM128" s="214">
        <f t="shared" si="106"/>
        <v>0</v>
      </c>
      <c r="BN128" s="197">
        <v>4180</v>
      </c>
      <c r="BO128" s="214">
        <f t="shared" si="107"/>
        <v>0.96647398843930632</v>
      </c>
      <c r="BP128" s="206">
        <f t="shared" si="102"/>
        <v>4325</v>
      </c>
    </row>
    <row r="129" spans="2:68" ht="15" customHeight="1" thickBot="1" x14ac:dyDescent="0.3">
      <c r="B129" s="937"/>
      <c r="C129" s="68" t="s">
        <v>151</v>
      </c>
      <c r="D129" s="38">
        <v>2083</v>
      </c>
      <c r="E129" s="177">
        <f t="shared" si="85"/>
        <v>1.8565062388591801E-2</v>
      </c>
      <c r="F129" s="17">
        <v>80575</v>
      </c>
      <c r="G129" s="177">
        <f t="shared" si="86"/>
        <v>0.71813725490196079</v>
      </c>
      <c r="H129" s="17">
        <v>17286</v>
      </c>
      <c r="I129" s="177">
        <f t="shared" si="87"/>
        <v>0.15406417112299464</v>
      </c>
      <c r="J129" s="17">
        <v>5448</v>
      </c>
      <c r="K129" s="177">
        <f t="shared" si="88"/>
        <v>4.8556149732620318E-2</v>
      </c>
      <c r="L129" s="17">
        <v>5058</v>
      </c>
      <c r="M129" s="177">
        <f t="shared" si="89"/>
        <v>4.5080213903743317E-2</v>
      </c>
      <c r="N129" s="17">
        <v>194</v>
      </c>
      <c r="O129" s="177">
        <f t="shared" si="90"/>
        <v>1.7290552584670231E-3</v>
      </c>
      <c r="P129" s="17">
        <v>1</v>
      </c>
      <c r="Q129" s="188">
        <f t="shared" si="91"/>
        <v>8.912655971479501E-6</v>
      </c>
      <c r="R129" s="17">
        <v>637</v>
      </c>
      <c r="S129" s="177">
        <f t="shared" si="92"/>
        <v>5.6773618538324419E-3</v>
      </c>
      <c r="T129" s="17">
        <v>0</v>
      </c>
      <c r="U129" s="177">
        <f t="shared" si="93"/>
        <v>0</v>
      </c>
      <c r="V129" s="17">
        <v>918</v>
      </c>
      <c r="W129" s="164">
        <f t="shared" si="94"/>
        <v>8.1818181818181825E-3</v>
      </c>
      <c r="X129" s="78">
        <f t="shared" si="103"/>
        <v>112200</v>
      </c>
      <c r="Y129" s="50">
        <v>184</v>
      </c>
      <c r="Z129" s="168">
        <f t="shared" si="108"/>
        <v>3.6448635157085695E-3</v>
      </c>
      <c r="AA129" s="17">
        <v>36480</v>
      </c>
      <c r="AB129" s="168">
        <f t="shared" si="108"/>
        <v>0.72263381007091632</v>
      </c>
      <c r="AC129" s="17">
        <v>4392</v>
      </c>
      <c r="AD129" s="168">
        <f t="shared" si="109"/>
        <v>8.7001307396695857E-2</v>
      </c>
      <c r="AE129" s="17">
        <v>6894</v>
      </c>
      <c r="AF129" s="168">
        <f t="shared" si="110"/>
        <v>0.1365635275939939</v>
      </c>
      <c r="AG129" s="17">
        <v>2074</v>
      </c>
      <c r="AH129" s="168">
        <f t="shared" si="111"/>
        <v>4.1083950715106378E-2</v>
      </c>
      <c r="AI129" s="17">
        <v>174</v>
      </c>
      <c r="AJ129" s="168">
        <f t="shared" si="112"/>
        <v>3.4467731072461471E-3</v>
      </c>
      <c r="AK129" s="17">
        <v>0</v>
      </c>
      <c r="AL129" s="168">
        <f t="shared" si="113"/>
        <v>0</v>
      </c>
      <c r="AM129" s="17">
        <v>284</v>
      </c>
      <c r="AN129" s="168">
        <f t="shared" si="114"/>
        <v>5.6257676003327916E-3</v>
      </c>
      <c r="AO129" s="17">
        <v>0</v>
      </c>
      <c r="AP129" s="168">
        <f t="shared" si="115"/>
        <v>0</v>
      </c>
      <c r="AQ129" s="17">
        <v>0</v>
      </c>
      <c r="AR129" s="168">
        <f t="shared" si="116"/>
        <v>0</v>
      </c>
      <c r="AS129" s="203">
        <f t="shared" si="104"/>
        <v>50482</v>
      </c>
      <c r="AT129" s="194">
        <v>0</v>
      </c>
      <c r="AU129" s="44">
        <v>338</v>
      </c>
      <c r="AV129" s="211">
        <f t="shared" si="95"/>
        <v>8.0803251255080089E-2</v>
      </c>
      <c r="AW129" s="39">
        <v>1588</v>
      </c>
      <c r="AX129" s="211">
        <f t="shared" si="96"/>
        <v>0.37963184317475496</v>
      </c>
      <c r="AY129" s="39">
        <v>875</v>
      </c>
      <c r="AZ129" s="211">
        <f t="shared" si="97"/>
        <v>0.20918001434377242</v>
      </c>
      <c r="BA129" s="39">
        <v>1382</v>
      </c>
      <c r="BB129" s="404">
        <f t="shared" si="98"/>
        <v>0.33038489122639253</v>
      </c>
      <c r="BC129" s="198">
        <v>0</v>
      </c>
      <c r="BD129" s="207">
        <f t="shared" si="105"/>
        <v>4183</v>
      </c>
      <c r="BE129" s="399">
        <v>0</v>
      </c>
      <c r="BF129" s="211">
        <f t="shared" si="99"/>
        <v>0</v>
      </c>
      <c r="BG129" s="39">
        <v>0</v>
      </c>
      <c r="BH129" s="211">
        <f t="shared" si="100"/>
        <v>0</v>
      </c>
      <c r="BI129" s="39">
        <v>34</v>
      </c>
      <c r="BJ129" s="198">
        <v>0</v>
      </c>
      <c r="BK129" s="215">
        <f t="shared" si="101"/>
        <v>9.7757331799884998E-3</v>
      </c>
      <c r="BL129" s="198">
        <v>0</v>
      </c>
      <c r="BM129" s="215">
        <f t="shared" si="106"/>
        <v>0</v>
      </c>
      <c r="BN129" s="198">
        <v>3444</v>
      </c>
      <c r="BO129" s="215">
        <f t="shared" si="107"/>
        <v>0.99022426682001152</v>
      </c>
      <c r="BP129" s="207">
        <f t="shared" si="102"/>
        <v>3478</v>
      </c>
    </row>
    <row r="130" spans="2:68" ht="15" customHeight="1" thickBot="1" x14ac:dyDescent="0.3">
      <c r="B130" s="935" t="s">
        <v>30</v>
      </c>
      <c r="C130" s="950"/>
      <c r="D130" s="40">
        <f>SUM(D118:D129)</f>
        <v>25818</v>
      </c>
      <c r="E130" s="178">
        <f t="shared" si="85"/>
        <v>1.7662753468516541E-2</v>
      </c>
      <c r="F130" s="28">
        <f>SUM(F118:F129)</f>
        <v>1065922</v>
      </c>
      <c r="G130" s="178">
        <f t="shared" si="86"/>
        <v>0.72922447527570255</v>
      </c>
      <c r="H130" s="28">
        <f>SUM(H118:H129)</f>
        <v>188294</v>
      </c>
      <c r="I130" s="178">
        <f t="shared" si="87"/>
        <v>0.12881673644747285</v>
      </c>
      <c r="J130" s="28">
        <f>SUM(J118:J129)</f>
        <v>89790</v>
      </c>
      <c r="K130" s="178">
        <f t="shared" si="88"/>
        <v>6.1427633199244727E-2</v>
      </c>
      <c r="L130" s="28">
        <f>SUM(L118:L129)</f>
        <v>67786</v>
      </c>
      <c r="M130" s="178">
        <f t="shared" si="89"/>
        <v>4.6374134581178339E-2</v>
      </c>
      <c r="N130" s="28">
        <f>SUM(N118:N129)</f>
        <v>2932</v>
      </c>
      <c r="O130" s="178">
        <f t="shared" si="90"/>
        <v>2.0058561147141725E-3</v>
      </c>
      <c r="P130" s="28">
        <f>SUM(P118:P129)</f>
        <v>7</v>
      </c>
      <c r="Q130" s="186">
        <f t="shared" si="91"/>
        <v>4.788878855047478E-6</v>
      </c>
      <c r="R130" s="28">
        <f>SUM(R118:R129)</f>
        <v>8175</v>
      </c>
      <c r="S130" s="178">
        <f t="shared" si="92"/>
        <v>5.592726377144734E-3</v>
      </c>
      <c r="T130" s="28">
        <f>SUM(T118:T129)</f>
        <v>0</v>
      </c>
      <c r="U130" s="178">
        <f t="shared" si="93"/>
        <v>0</v>
      </c>
      <c r="V130" s="28">
        <f>SUM(V118:V129)</f>
        <v>12996</v>
      </c>
      <c r="W130" s="143">
        <f t="shared" si="94"/>
        <v>8.8908956571710045E-3</v>
      </c>
      <c r="X130" s="29">
        <f t="shared" si="103"/>
        <v>1461720</v>
      </c>
      <c r="Y130" s="45">
        <f>SUM(Y118:Y129)</f>
        <v>1967</v>
      </c>
      <c r="Z130" s="159">
        <f t="shared" si="108"/>
        <v>4.4029000494682719E-3</v>
      </c>
      <c r="AA130" s="28">
        <f>SUM(AA118:AA129)</f>
        <v>317929</v>
      </c>
      <c r="AB130" s="159">
        <f t="shared" si="108"/>
        <v>0.7116469800851033</v>
      </c>
      <c r="AC130" s="28">
        <f>SUM(AC118:AC129)</f>
        <v>43420</v>
      </c>
      <c r="AD130" s="159">
        <f t="shared" si="109"/>
        <v>9.7190605057403345E-2</v>
      </c>
      <c r="AE130" s="28">
        <f>SUM(AE118:AE129)</f>
        <v>63435</v>
      </c>
      <c r="AF130" s="159">
        <f t="shared" si="110"/>
        <v>0.14199184780783927</v>
      </c>
      <c r="AG130" s="28">
        <f>SUM(AG118:AG129)</f>
        <v>15725</v>
      </c>
      <c r="AH130" s="159">
        <f t="shared" si="111"/>
        <v>3.5198578178896073E-2</v>
      </c>
      <c r="AI130" s="28">
        <f>SUM(AI118:AI129)</f>
        <v>2065</v>
      </c>
      <c r="AJ130" s="159">
        <f t="shared" si="112"/>
        <v>4.6222616177691821E-3</v>
      </c>
      <c r="AK130" s="28">
        <f>SUM(AK118:AK129)</f>
        <v>0</v>
      </c>
      <c r="AL130" s="159">
        <f t="shared" si="113"/>
        <v>0</v>
      </c>
      <c r="AM130" s="28">
        <f>SUM(AM118:AM129)</f>
        <v>2209</v>
      </c>
      <c r="AN130" s="159">
        <f t="shared" si="114"/>
        <v>4.9445888201705198E-3</v>
      </c>
      <c r="AO130" s="28">
        <f>SUM(AO118:AO129)</f>
        <v>1</v>
      </c>
      <c r="AP130" s="191">
        <f t="shared" si="115"/>
        <v>2.2383833500092894E-6</v>
      </c>
      <c r="AQ130" s="28">
        <f>SUM(AQ118:AQ129)</f>
        <v>0</v>
      </c>
      <c r="AR130" s="159">
        <f t="shared" si="116"/>
        <v>0</v>
      </c>
      <c r="AS130" s="41">
        <f t="shared" si="104"/>
        <v>446751</v>
      </c>
      <c r="AT130" s="195">
        <f>SUM(AT118:AT129)</f>
        <v>0</v>
      </c>
      <c r="AU130" s="45">
        <f>SUM(AU118:AU129)</f>
        <v>4156</v>
      </c>
      <c r="AV130" s="159">
        <f t="shared" si="95"/>
        <v>8.5919249136879539E-2</v>
      </c>
      <c r="AW130" s="28">
        <f>SUM(AW118:AW129)</f>
        <v>16863</v>
      </c>
      <c r="AX130" s="159">
        <f t="shared" si="96"/>
        <v>0.3486179735792107</v>
      </c>
      <c r="AY130" s="28">
        <f>SUM(AY118:AY129)</f>
        <v>10328</v>
      </c>
      <c r="AZ130" s="159">
        <f t="shared" si="97"/>
        <v>0.21351636311012798</v>
      </c>
      <c r="BA130" s="28">
        <f>SUM(BA118:BA129)</f>
        <v>17024</v>
      </c>
      <c r="BB130" s="403">
        <f t="shared" si="98"/>
        <v>0.35194641417378181</v>
      </c>
      <c r="BC130" s="29">
        <f>SUM(BC118:BC129)</f>
        <v>410</v>
      </c>
      <c r="BD130" s="41">
        <f t="shared" si="105"/>
        <v>48371</v>
      </c>
      <c r="BE130" s="40">
        <f>SUM(BE118:BE129)</f>
        <v>11097</v>
      </c>
      <c r="BF130" s="159">
        <f t="shared" si="99"/>
        <v>0.15758754863813229</v>
      </c>
      <c r="BG130" s="28">
        <f>SUM(BG118:BG129)</f>
        <v>144</v>
      </c>
      <c r="BH130" s="159">
        <f t="shared" si="100"/>
        <v>2.0449316936010679E-3</v>
      </c>
      <c r="BI130" s="28">
        <f>SUM(BI118:BI129)</f>
        <v>1414</v>
      </c>
      <c r="BJ130" s="28">
        <f>SUM(BJ118:BJ129)</f>
        <v>0</v>
      </c>
      <c r="BK130" s="142">
        <f t="shared" si="101"/>
        <v>2.5902468118946861E-2</v>
      </c>
      <c r="BL130" s="29">
        <v>0</v>
      </c>
      <c r="BM130" s="142">
        <f t="shared" si="106"/>
        <v>0</v>
      </c>
      <c r="BN130" s="29">
        <f>SUM(BN118:BN129)</f>
        <v>57353</v>
      </c>
      <c r="BO130" s="142">
        <f t="shared" si="107"/>
        <v>0.81446505154931981</v>
      </c>
      <c r="BP130" s="41">
        <f t="shared" si="102"/>
        <v>70418</v>
      </c>
    </row>
    <row r="131" spans="2:68" ht="15" customHeight="1" x14ac:dyDescent="0.25">
      <c r="B131" s="911">
        <v>2016</v>
      </c>
      <c r="C131" s="66" t="s">
        <v>143</v>
      </c>
      <c r="D131" s="35">
        <v>2089</v>
      </c>
      <c r="E131" s="166">
        <f t="shared" si="85"/>
        <v>1.9763294576210254E-2</v>
      </c>
      <c r="F131" s="15">
        <v>78611</v>
      </c>
      <c r="G131" s="166">
        <f t="shared" si="86"/>
        <v>0.74371103395426719</v>
      </c>
      <c r="H131" s="15">
        <v>12525</v>
      </c>
      <c r="I131" s="166">
        <f t="shared" si="87"/>
        <v>0.11849462162136593</v>
      </c>
      <c r="J131" s="15">
        <v>5402</v>
      </c>
      <c r="K131" s="166">
        <f t="shared" si="88"/>
        <v>5.1106422834221059E-2</v>
      </c>
      <c r="L131" s="15">
        <v>5374</v>
      </c>
      <c r="M131" s="166">
        <f t="shared" si="89"/>
        <v>5.0841524678101435E-2</v>
      </c>
      <c r="N131" s="15">
        <v>221</v>
      </c>
      <c r="O131" s="166">
        <f t="shared" si="90"/>
        <v>2.0908033036584326E-3</v>
      </c>
      <c r="P131" s="15">
        <v>0</v>
      </c>
      <c r="Q131" s="166">
        <f t="shared" si="91"/>
        <v>0</v>
      </c>
      <c r="R131" s="15">
        <v>720</v>
      </c>
      <c r="S131" s="166">
        <f t="shared" si="92"/>
        <v>6.8116668716473828E-3</v>
      </c>
      <c r="T131" s="15">
        <v>0</v>
      </c>
      <c r="U131" s="166">
        <f t="shared" si="93"/>
        <v>0</v>
      </c>
      <c r="V131" s="15">
        <v>759</v>
      </c>
      <c r="W131" s="165">
        <f t="shared" si="94"/>
        <v>7.1806321605282827E-3</v>
      </c>
      <c r="X131" s="76">
        <f t="shared" si="103"/>
        <v>105701</v>
      </c>
      <c r="Y131" s="47">
        <v>158</v>
      </c>
      <c r="Z131" s="189">
        <f t="shared" si="108"/>
        <v>3.6449201808618622E-3</v>
      </c>
      <c r="AA131" s="15">
        <v>31804</v>
      </c>
      <c r="AB131" s="189">
        <f t="shared" si="108"/>
        <v>0.73369013564639662</v>
      </c>
      <c r="AC131" s="15">
        <v>4333</v>
      </c>
      <c r="AD131" s="189">
        <f t="shared" si="109"/>
        <v>9.9958475592876253E-2</v>
      </c>
      <c r="AE131" s="15">
        <v>3828</v>
      </c>
      <c r="AF131" s="189">
        <f t="shared" si="110"/>
        <v>8.8308572483159542E-2</v>
      </c>
      <c r="AG131" s="15">
        <v>2588</v>
      </c>
      <c r="AH131" s="189">
        <f t="shared" si="111"/>
        <v>5.9702869797914553E-2</v>
      </c>
      <c r="AI131" s="15">
        <v>232</v>
      </c>
      <c r="AJ131" s="189">
        <f t="shared" si="112"/>
        <v>5.3520346959490634E-3</v>
      </c>
      <c r="AK131" s="15">
        <v>0</v>
      </c>
      <c r="AL131" s="189">
        <f t="shared" si="113"/>
        <v>0</v>
      </c>
      <c r="AM131" s="15">
        <v>405</v>
      </c>
      <c r="AN131" s="189">
        <f t="shared" si="114"/>
        <v>9.3429916028421149E-3</v>
      </c>
      <c r="AO131" s="15">
        <v>0</v>
      </c>
      <c r="AP131" s="189">
        <f t="shared" si="115"/>
        <v>0</v>
      </c>
      <c r="AQ131" s="15">
        <v>0</v>
      </c>
      <c r="AR131" s="189">
        <f t="shared" si="116"/>
        <v>0</v>
      </c>
      <c r="AS131" s="201">
        <f t="shared" si="104"/>
        <v>43348</v>
      </c>
      <c r="AT131" s="192">
        <v>0</v>
      </c>
      <c r="AU131" s="42">
        <v>289</v>
      </c>
      <c r="AV131" s="212">
        <f t="shared" si="95"/>
        <v>9.0624020068987149E-2</v>
      </c>
      <c r="AW131" s="36">
        <v>936</v>
      </c>
      <c r="AX131" s="212">
        <f t="shared" si="96"/>
        <v>0.29350893697083724</v>
      </c>
      <c r="AY131" s="36">
        <v>685</v>
      </c>
      <c r="AZ131" s="212">
        <f t="shared" si="97"/>
        <v>0.21480087801818751</v>
      </c>
      <c r="BA131" s="36">
        <v>1279</v>
      </c>
      <c r="BB131" s="402">
        <f t="shared" si="98"/>
        <v>0.4010661649419881</v>
      </c>
      <c r="BC131" s="196">
        <v>0</v>
      </c>
      <c r="BD131" s="208">
        <f t="shared" si="105"/>
        <v>3189</v>
      </c>
      <c r="BE131" s="401">
        <v>0</v>
      </c>
      <c r="BF131" s="212">
        <f t="shared" si="99"/>
        <v>0</v>
      </c>
      <c r="BG131" s="36">
        <v>0</v>
      </c>
      <c r="BH131" s="212">
        <f t="shared" si="100"/>
        <v>0</v>
      </c>
      <c r="BI131" s="36">
        <v>18</v>
      </c>
      <c r="BJ131" s="196">
        <v>0</v>
      </c>
      <c r="BK131" s="216">
        <f t="shared" si="101"/>
        <v>7.3655781978885343E-4</v>
      </c>
      <c r="BL131" s="196">
        <v>0</v>
      </c>
      <c r="BM131" s="216">
        <f t="shared" si="106"/>
        <v>0</v>
      </c>
      <c r="BN131" s="196">
        <v>24420</v>
      </c>
      <c r="BO131" s="216">
        <f t="shared" si="107"/>
        <v>0.99926344218021113</v>
      </c>
      <c r="BP131" s="208">
        <f t="shared" si="102"/>
        <v>24438</v>
      </c>
    </row>
    <row r="132" spans="2:68" ht="15" customHeight="1" x14ac:dyDescent="0.25">
      <c r="B132" s="912"/>
      <c r="C132" s="67" t="s">
        <v>144</v>
      </c>
      <c r="D132" s="37">
        <v>2303</v>
      </c>
      <c r="E132" s="176">
        <f t="shared" si="85"/>
        <v>1.8601833528532775E-2</v>
      </c>
      <c r="F132" s="14">
        <v>90917</v>
      </c>
      <c r="G132" s="176">
        <f t="shared" si="86"/>
        <v>0.73435644763943297</v>
      </c>
      <c r="H132" s="14">
        <v>14433</v>
      </c>
      <c r="I132" s="176">
        <f t="shared" si="87"/>
        <v>0.11657849036791729</v>
      </c>
      <c r="J132" s="14">
        <v>7991</v>
      </c>
      <c r="K132" s="176">
        <f t="shared" si="88"/>
        <v>6.4545050684544247E-2</v>
      </c>
      <c r="L132" s="14">
        <v>6052</v>
      </c>
      <c r="M132" s="176">
        <f t="shared" si="89"/>
        <v>4.8883324583013608E-2</v>
      </c>
      <c r="N132" s="14">
        <v>274</v>
      </c>
      <c r="O132" s="176">
        <f t="shared" si="90"/>
        <v>2.2131577884576554E-3</v>
      </c>
      <c r="P132" s="14">
        <v>0</v>
      </c>
      <c r="Q132" s="176">
        <f t="shared" si="91"/>
        <v>0</v>
      </c>
      <c r="R132" s="14">
        <v>846</v>
      </c>
      <c r="S132" s="176">
        <f t="shared" si="92"/>
        <v>6.8333266023181613E-3</v>
      </c>
      <c r="T132" s="14">
        <v>0</v>
      </c>
      <c r="U132" s="176">
        <f t="shared" si="93"/>
        <v>0</v>
      </c>
      <c r="V132" s="14">
        <v>989</v>
      </c>
      <c r="W132" s="163">
        <f t="shared" si="94"/>
        <v>7.9883688057832882E-3</v>
      </c>
      <c r="X132" s="77">
        <f t="shared" si="103"/>
        <v>123805</v>
      </c>
      <c r="Y132" s="48">
        <v>270</v>
      </c>
      <c r="Z132" s="167">
        <f t="shared" si="108"/>
        <v>3.7691072799609128E-3</v>
      </c>
      <c r="AA132" s="14">
        <v>49283</v>
      </c>
      <c r="AB132" s="167">
        <f t="shared" si="108"/>
        <v>0.68797375584560616</v>
      </c>
      <c r="AC132" s="14">
        <v>7067</v>
      </c>
      <c r="AD132" s="167">
        <f t="shared" si="109"/>
        <v>9.8652893138828787E-2</v>
      </c>
      <c r="AE132" s="14">
        <v>10818</v>
      </c>
      <c r="AF132" s="167">
        <f t="shared" si="110"/>
        <v>0.15101556501710059</v>
      </c>
      <c r="AG132" s="14">
        <v>3173</v>
      </c>
      <c r="AH132" s="167">
        <f t="shared" si="111"/>
        <v>4.4293990367836954E-2</v>
      </c>
      <c r="AI132" s="14">
        <v>446</v>
      </c>
      <c r="AJ132" s="167">
        <f t="shared" si="112"/>
        <v>6.2260068402317306E-3</v>
      </c>
      <c r="AK132" s="14">
        <v>0</v>
      </c>
      <c r="AL132" s="167">
        <f t="shared" si="113"/>
        <v>0</v>
      </c>
      <c r="AM132" s="14">
        <v>578</v>
      </c>
      <c r="AN132" s="167">
        <f t="shared" si="114"/>
        <v>8.0686815104348431E-3</v>
      </c>
      <c r="AO132" s="14">
        <v>0</v>
      </c>
      <c r="AP132" s="167">
        <f t="shared" si="115"/>
        <v>0</v>
      </c>
      <c r="AQ132" s="14">
        <v>0</v>
      </c>
      <c r="AR132" s="167">
        <f t="shared" si="116"/>
        <v>0</v>
      </c>
      <c r="AS132" s="202">
        <f t="shared" si="104"/>
        <v>71635</v>
      </c>
      <c r="AT132" s="193">
        <v>0</v>
      </c>
      <c r="AU132" s="43">
        <v>332</v>
      </c>
      <c r="AV132" s="210">
        <f t="shared" si="95"/>
        <v>8.0077182826821039E-2</v>
      </c>
      <c r="AW132" s="132">
        <v>1303</v>
      </c>
      <c r="AX132" s="210">
        <f t="shared" si="96"/>
        <v>0.31427882296189097</v>
      </c>
      <c r="AY132" s="132">
        <v>773</v>
      </c>
      <c r="AZ132" s="210">
        <f t="shared" si="97"/>
        <v>0.1864447660395562</v>
      </c>
      <c r="BA132" s="132">
        <v>1738</v>
      </c>
      <c r="BB132" s="405">
        <f t="shared" si="98"/>
        <v>0.41919922817173177</v>
      </c>
      <c r="BC132" s="197">
        <v>30</v>
      </c>
      <c r="BD132" s="206">
        <f t="shared" si="105"/>
        <v>4146</v>
      </c>
      <c r="BE132" s="400">
        <v>0</v>
      </c>
      <c r="BF132" s="210">
        <f t="shared" si="99"/>
        <v>0</v>
      </c>
      <c r="BG132" s="132">
        <v>0</v>
      </c>
      <c r="BH132" s="210">
        <f t="shared" si="100"/>
        <v>0</v>
      </c>
      <c r="BI132" s="132">
        <v>25</v>
      </c>
      <c r="BJ132" s="197">
        <v>0</v>
      </c>
      <c r="BK132" s="214">
        <f t="shared" si="101"/>
        <v>1.9052237771927394E-3</v>
      </c>
      <c r="BL132" s="197">
        <v>0</v>
      </c>
      <c r="BM132" s="214">
        <f t="shared" si="106"/>
        <v>0</v>
      </c>
      <c r="BN132" s="197">
        <v>28813</v>
      </c>
      <c r="BO132" s="214">
        <f t="shared" si="107"/>
        <v>0.99809477622280729</v>
      </c>
      <c r="BP132" s="206">
        <f t="shared" si="102"/>
        <v>28868</v>
      </c>
    </row>
    <row r="133" spans="2:68" ht="15" customHeight="1" x14ac:dyDescent="0.25">
      <c r="B133" s="912"/>
      <c r="C133" s="67" t="s">
        <v>145</v>
      </c>
      <c r="D133" s="37">
        <v>2107</v>
      </c>
      <c r="E133" s="176">
        <f t="shared" si="85"/>
        <v>1.9528788047306567E-2</v>
      </c>
      <c r="F133" s="14">
        <v>81027</v>
      </c>
      <c r="G133" s="176">
        <f t="shared" si="86"/>
        <v>0.75100100100100098</v>
      </c>
      <c r="H133" s="14">
        <v>12128</v>
      </c>
      <c r="I133" s="176">
        <f t="shared" si="87"/>
        <v>0.1124087050012976</v>
      </c>
      <c r="J133" s="14">
        <v>6039</v>
      </c>
      <c r="K133" s="176">
        <f t="shared" si="88"/>
        <v>5.5972639305972641E-2</v>
      </c>
      <c r="L133" s="14">
        <v>4887</v>
      </c>
      <c r="M133" s="176">
        <f t="shared" si="89"/>
        <v>4.5295295295295294E-2</v>
      </c>
      <c r="N133" s="14">
        <v>154</v>
      </c>
      <c r="O133" s="176">
        <f t="shared" si="90"/>
        <v>1.4273532792051311E-3</v>
      </c>
      <c r="P133" s="14">
        <v>12</v>
      </c>
      <c r="Q133" s="176">
        <f t="shared" si="91"/>
        <v>1.1122233344455567E-4</v>
      </c>
      <c r="R133" s="14">
        <v>689</v>
      </c>
      <c r="S133" s="176">
        <f t="shared" si="92"/>
        <v>6.3860156452749048E-3</v>
      </c>
      <c r="T133" s="14">
        <v>0</v>
      </c>
      <c r="U133" s="176">
        <f t="shared" si="93"/>
        <v>0</v>
      </c>
      <c r="V133" s="14">
        <v>849</v>
      </c>
      <c r="W133" s="163">
        <f t="shared" si="94"/>
        <v>7.8689800912023142E-3</v>
      </c>
      <c r="X133" s="77">
        <f t="shared" si="103"/>
        <v>107892</v>
      </c>
      <c r="Y133" s="48">
        <v>257</v>
      </c>
      <c r="Z133" s="167">
        <f t="shared" si="108"/>
        <v>5.200323755564549E-3</v>
      </c>
      <c r="AA133" s="14">
        <v>36894</v>
      </c>
      <c r="AB133" s="167">
        <f t="shared" si="108"/>
        <v>0.74653986240388504</v>
      </c>
      <c r="AC133" s="14">
        <v>4486</v>
      </c>
      <c r="AD133" s="167">
        <f t="shared" si="109"/>
        <v>9.0772966410360173E-2</v>
      </c>
      <c r="AE133" s="14">
        <v>5477</v>
      </c>
      <c r="AF133" s="167">
        <f t="shared" si="110"/>
        <v>0.11082557668959936</v>
      </c>
      <c r="AG133" s="14">
        <v>1797</v>
      </c>
      <c r="AH133" s="167">
        <f t="shared" si="111"/>
        <v>3.6361796843383247E-2</v>
      </c>
      <c r="AI133" s="14">
        <v>170</v>
      </c>
      <c r="AJ133" s="167">
        <f t="shared" si="112"/>
        <v>3.4399028733306356E-3</v>
      </c>
      <c r="AK133" s="14">
        <v>0</v>
      </c>
      <c r="AL133" s="167">
        <f t="shared" si="113"/>
        <v>0</v>
      </c>
      <c r="AM133" s="14">
        <v>339</v>
      </c>
      <c r="AN133" s="167">
        <f t="shared" si="114"/>
        <v>6.8595710238769725E-3</v>
      </c>
      <c r="AO133" s="14">
        <v>0</v>
      </c>
      <c r="AP133" s="167">
        <f t="shared" si="115"/>
        <v>0</v>
      </c>
      <c r="AQ133" s="14">
        <v>0</v>
      </c>
      <c r="AR133" s="167">
        <f t="shared" si="116"/>
        <v>0</v>
      </c>
      <c r="AS133" s="202">
        <f t="shared" si="104"/>
        <v>49420</v>
      </c>
      <c r="AT133" s="193">
        <v>0</v>
      </c>
      <c r="AU133" s="43">
        <v>290</v>
      </c>
      <c r="AV133" s="210">
        <f t="shared" si="95"/>
        <v>8.2527034718269776E-2</v>
      </c>
      <c r="AW133" s="132">
        <v>1074</v>
      </c>
      <c r="AX133" s="210">
        <f t="shared" si="96"/>
        <v>0.30563460443938534</v>
      </c>
      <c r="AY133" s="132">
        <v>615</v>
      </c>
      <c r="AZ133" s="210">
        <f t="shared" si="97"/>
        <v>0.17501422879908934</v>
      </c>
      <c r="BA133" s="132">
        <v>1535</v>
      </c>
      <c r="BB133" s="405">
        <f t="shared" si="98"/>
        <v>0.43682413204325554</v>
      </c>
      <c r="BC133" s="197">
        <v>0</v>
      </c>
      <c r="BD133" s="206">
        <f t="shared" si="105"/>
        <v>3514</v>
      </c>
      <c r="BE133" s="400">
        <v>0</v>
      </c>
      <c r="BF133" s="210">
        <f t="shared" si="99"/>
        <v>0</v>
      </c>
      <c r="BG133" s="132">
        <v>0</v>
      </c>
      <c r="BH133" s="210">
        <f t="shared" si="100"/>
        <v>0</v>
      </c>
      <c r="BI133" s="132">
        <v>27</v>
      </c>
      <c r="BJ133" s="197">
        <v>0</v>
      </c>
      <c r="BK133" s="214">
        <f t="shared" si="101"/>
        <v>1.1305112423062428E-3</v>
      </c>
      <c r="BL133" s="197">
        <v>0</v>
      </c>
      <c r="BM133" s="214">
        <f t="shared" si="106"/>
        <v>0</v>
      </c>
      <c r="BN133" s="197">
        <v>23856</v>
      </c>
      <c r="BO133" s="214">
        <f t="shared" si="107"/>
        <v>0.99886948875769377</v>
      </c>
      <c r="BP133" s="206">
        <f t="shared" si="102"/>
        <v>23883</v>
      </c>
    </row>
    <row r="134" spans="2:68" ht="15" customHeight="1" x14ac:dyDescent="0.25">
      <c r="B134" s="912"/>
      <c r="C134" s="67" t="s">
        <v>15</v>
      </c>
      <c r="D134" s="37">
        <v>2215</v>
      </c>
      <c r="E134" s="176">
        <f t="shared" si="85"/>
        <v>1.8455718773173799E-2</v>
      </c>
      <c r="F134" s="14">
        <v>88618</v>
      </c>
      <c r="G134" s="176">
        <f t="shared" si="86"/>
        <v>0.73837872967996199</v>
      </c>
      <c r="H134" s="14">
        <v>14078</v>
      </c>
      <c r="I134" s="176">
        <f t="shared" si="87"/>
        <v>0.11730004915970238</v>
      </c>
      <c r="J134" s="14">
        <v>7378</v>
      </c>
      <c r="K134" s="176">
        <f t="shared" si="88"/>
        <v>6.1474624428206004E-2</v>
      </c>
      <c r="L134" s="14">
        <v>5781</v>
      </c>
      <c r="M134" s="176">
        <f t="shared" si="89"/>
        <v>4.816817617504187E-2</v>
      </c>
      <c r="N134" s="14">
        <v>300</v>
      </c>
      <c r="O134" s="176">
        <f t="shared" si="90"/>
        <v>2.4996458834998375E-3</v>
      </c>
      <c r="P134" s="14">
        <v>0</v>
      </c>
      <c r="Q134" s="176">
        <f t="shared" si="91"/>
        <v>0</v>
      </c>
      <c r="R134" s="14">
        <v>810</v>
      </c>
      <c r="S134" s="176">
        <f t="shared" si="92"/>
        <v>6.7490438854495615E-3</v>
      </c>
      <c r="T134" s="14">
        <v>0</v>
      </c>
      <c r="U134" s="176">
        <f t="shared" si="93"/>
        <v>0</v>
      </c>
      <c r="V134" s="14">
        <v>837</v>
      </c>
      <c r="W134" s="163">
        <f t="shared" si="94"/>
        <v>6.9740120149645469E-3</v>
      </c>
      <c r="X134" s="77">
        <f t="shared" si="103"/>
        <v>120017</v>
      </c>
      <c r="Y134" s="48">
        <v>293</v>
      </c>
      <c r="Z134" s="167">
        <f t="shared" si="108"/>
        <v>4.6069906759540246E-3</v>
      </c>
      <c r="AA134" s="14">
        <v>44814</v>
      </c>
      <c r="AB134" s="167">
        <f t="shared" si="108"/>
        <v>0.70463372065598517</v>
      </c>
      <c r="AC134" s="14">
        <v>6051</v>
      </c>
      <c r="AD134" s="167">
        <f t="shared" si="109"/>
        <v>9.5143005393166558E-2</v>
      </c>
      <c r="AE134" s="14">
        <v>9180</v>
      </c>
      <c r="AF134" s="167">
        <f t="shared" si="110"/>
        <v>0.14434189216811585</v>
      </c>
      <c r="AG134" s="14">
        <v>2576</v>
      </c>
      <c r="AH134" s="167">
        <f t="shared" si="111"/>
        <v>4.0503781505998523E-2</v>
      </c>
      <c r="AI134" s="14">
        <v>372</v>
      </c>
      <c r="AJ134" s="167">
        <f t="shared" si="112"/>
        <v>5.8491485715184205E-3</v>
      </c>
      <c r="AK134" s="14">
        <v>0</v>
      </c>
      <c r="AL134" s="167">
        <f t="shared" si="113"/>
        <v>0</v>
      </c>
      <c r="AM134" s="14">
        <v>313</v>
      </c>
      <c r="AN134" s="167">
        <f t="shared" si="114"/>
        <v>4.9214610292614668E-3</v>
      </c>
      <c r="AO134" s="14">
        <v>0</v>
      </c>
      <c r="AP134" s="167">
        <f t="shared" si="115"/>
        <v>0</v>
      </c>
      <c r="AQ134" s="14">
        <v>0</v>
      </c>
      <c r="AR134" s="167">
        <f t="shared" si="116"/>
        <v>0</v>
      </c>
      <c r="AS134" s="202">
        <f t="shared" si="104"/>
        <v>63599</v>
      </c>
      <c r="AT134" s="193">
        <v>0</v>
      </c>
      <c r="AU134" s="43">
        <v>319</v>
      </c>
      <c r="AV134" s="210">
        <f t="shared" si="95"/>
        <v>8.4772787669412708E-2</v>
      </c>
      <c r="AW134" s="132">
        <v>1117</v>
      </c>
      <c r="AX134" s="210">
        <f t="shared" si="96"/>
        <v>0.29683762955089027</v>
      </c>
      <c r="AY134" s="132">
        <v>712</v>
      </c>
      <c r="AZ134" s="210">
        <f t="shared" si="97"/>
        <v>0.18921073611480202</v>
      </c>
      <c r="BA134" s="132">
        <v>1615</v>
      </c>
      <c r="BB134" s="405">
        <f t="shared" si="98"/>
        <v>0.42917884666489503</v>
      </c>
      <c r="BC134" s="197">
        <v>130</v>
      </c>
      <c r="BD134" s="206">
        <f t="shared" si="105"/>
        <v>3763</v>
      </c>
      <c r="BE134" s="400">
        <v>0</v>
      </c>
      <c r="BF134" s="210">
        <f t="shared" si="99"/>
        <v>0</v>
      </c>
      <c r="BG134" s="132">
        <v>0</v>
      </c>
      <c r="BH134" s="210">
        <f t="shared" si="100"/>
        <v>0</v>
      </c>
      <c r="BI134" s="132">
        <v>38</v>
      </c>
      <c r="BJ134" s="197">
        <v>0</v>
      </c>
      <c r="BK134" s="214">
        <f t="shared" si="101"/>
        <v>6.1473160379084488E-3</v>
      </c>
      <c r="BL134" s="197">
        <v>0</v>
      </c>
      <c r="BM134" s="214">
        <f t="shared" si="106"/>
        <v>0</v>
      </c>
      <c r="BN134" s="197">
        <v>27161</v>
      </c>
      <c r="BO134" s="214">
        <f t="shared" si="107"/>
        <v>0.99385268396209159</v>
      </c>
      <c r="BP134" s="206">
        <f t="shared" si="102"/>
        <v>27329</v>
      </c>
    </row>
    <row r="135" spans="2:68" ht="15" customHeight="1" x14ac:dyDescent="0.25">
      <c r="B135" s="912"/>
      <c r="C135" s="67" t="s">
        <v>146</v>
      </c>
      <c r="D135" s="37">
        <v>2360</v>
      </c>
      <c r="E135" s="176">
        <f t="shared" si="85"/>
        <v>1.8399120584405966E-2</v>
      </c>
      <c r="F135" s="14">
        <v>94997</v>
      </c>
      <c r="G135" s="176">
        <f t="shared" si="86"/>
        <v>0.74061917718509052</v>
      </c>
      <c r="H135" s="14">
        <v>15184</v>
      </c>
      <c r="I135" s="176">
        <f t="shared" si="87"/>
        <v>0.11837807074305939</v>
      </c>
      <c r="J135" s="14">
        <v>7659</v>
      </c>
      <c r="K135" s="176">
        <f t="shared" si="88"/>
        <v>5.9711383286425973E-2</v>
      </c>
      <c r="L135" s="14">
        <v>6031</v>
      </c>
      <c r="M135" s="176">
        <f t="shared" si="89"/>
        <v>4.7019108578200158E-2</v>
      </c>
      <c r="N135" s="14">
        <v>301</v>
      </c>
      <c r="O135" s="176">
        <f t="shared" si="90"/>
        <v>2.3466674982653372E-3</v>
      </c>
      <c r="P135" s="14">
        <v>0</v>
      </c>
      <c r="Q135" s="176">
        <f t="shared" si="91"/>
        <v>0</v>
      </c>
      <c r="R135" s="14">
        <v>853</v>
      </c>
      <c r="S135" s="176">
        <f t="shared" si="92"/>
        <v>6.6501906180077494E-3</v>
      </c>
      <c r="T135" s="14">
        <v>0</v>
      </c>
      <c r="U135" s="176">
        <f t="shared" si="93"/>
        <v>0</v>
      </c>
      <c r="V135" s="14">
        <v>882</v>
      </c>
      <c r="W135" s="163">
        <f t="shared" si="94"/>
        <v>6.8762815065449411E-3</v>
      </c>
      <c r="X135" s="77">
        <f t="shared" si="103"/>
        <v>128267</v>
      </c>
      <c r="Y135" s="48">
        <v>247</v>
      </c>
      <c r="Z135" s="167">
        <f t="shared" si="108"/>
        <v>3.8382049010924121E-3</v>
      </c>
      <c r="AA135" s="14">
        <v>46097</v>
      </c>
      <c r="AB135" s="167">
        <f t="shared" si="108"/>
        <v>0.71631470172330736</v>
      </c>
      <c r="AC135" s="14">
        <v>6104</v>
      </c>
      <c r="AD135" s="167">
        <f t="shared" si="109"/>
        <v>9.4851832859384949E-2</v>
      </c>
      <c r="AE135" s="14">
        <v>8346</v>
      </c>
      <c r="AF135" s="167">
        <f t="shared" si="110"/>
        <v>0.12969092350006992</v>
      </c>
      <c r="AG135" s="14">
        <v>2855</v>
      </c>
      <c r="AH135" s="167">
        <f t="shared" si="111"/>
        <v>4.4364676083477071E-2</v>
      </c>
      <c r="AI135" s="14">
        <v>345</v>
      </c>
      <c r="AJ135" s="167">
        <f t="shared" si="112"/>
        <v>5.3610554286513453E-3</v>
      </c>
      <c r="AK135" s="14">
        <v>0</v>
      </c>
      <c r="AL135" s="167">
        <f t="shared" si="113"/>
        <v>0</v>
      </c>
      <c r="AM135" s="14">
        <v>346</v>
      </c>
      <c r="AN135" s="167">
        <f t="shared" si="114"/>
        <v>5.3765947197488848E-3</v>
      </c>
      <c r="AO135" s="14">
        <v>1</v>
      </c>
      <c r="AP135" s="173">
        <f t="shared" si="115"/>
        <v>1.5539291097540131E-5</v>
      </c>
      <c r="AQ135" s="14">
        <v>12</v>
      </c>
      <c r="AR135" s="167">
        <f t="shared" si="116"/>
        <v>1.8647149317048157E-4</v>
      </c>
      <c r="AS135" s="202">
        <f t="shared" si="104"/>
        <v>64353</v>
      </c>
      <c r="AT135" s="193">
        <v>0</v>
      </c>
      <c r="AU135" s="43">
        <v>404</v>
      </c>
      <c r="AV135" s="210">
        <f t="shared" si="95"/>
        <v>9.9556431739773285E-2</v>
      </c>
      <c r="AW135" s="132">
        <v>1188</v>
      </c>
      <c r="AX135" s="210">
        <f t="shared" si="96"/>
        <v>0.29275505174963035</v>
      </c>
      <c r="AY135" s="132">
        <v>716</v>
      </c>
      <c r="AZ135" s="210">
        <f t="shared" si="97"/>
        <v>0.17644159684573682</v>
      </c>
      <c r="BA135" s="132">
        <v>1750</v>
      </c>
      <c r="BB135" s="405">
        <f t="shared" si="98"/>
        <v>0.43124691966485956</v>
      </c>
      <c r="BC135" s="197">
        <v>60</v>
      </c>
      <c r="BD135" s="206">
        <f t="shared" si="105"/>
        <v>4058</v>
      </c>
      <c r="BE135" s="400">
        <v>0</v>
      </c>
      <c r="BF135" s="210">
        <f t="shared" si="99"/>
        <v>0</v>
      </c>
      <c r="BG135" s="132">
        <v>0</v>
      </c>
      <c r="BH135" s="210">
        <f t="shared" si="100"/>
        <v>0</v>
      </c>
      <c r="BI135" s="132">
        <v>32</v>
      </c>
      <c r="BJ135" s="197">
        <v>0</v>
      </c>
      <c r="BK135" s="214">
        <f t="shared" si="101"/>
        <v>3.1226664856425224E-3</v>
      </c>
      <c r="BL135" s="197">
        <v>0</v>
      </c>
      <c r="BM135" s="214">
        <f t="shared" si="106"/>
        <v>0</v>
      </c>
      <c r="BN135" s="197">
        <v>29370</v>
      </c>
      <c r="BO135" s="214">
        <f t="shared" si="107"/>
        <v>0.99687733351435748</v>
      </c>
      <c r="BP135" s="206">
        <f t="shared" si="102"/>
        <v>29462</v>
      </c>
    </row>
    <row r="136" spans="2:68" ht="15" customHeight="1" x14ac:dyDescent="0.25">
      <c r="B136" s="912"/>
      <c r="C136" s="67" t="s">
        <v>152</v>
      </c>
      <c r="D136" s="37">
        <v>2170</v>
      </c>
      <c r="E136" s="176">
        <f t="shared" si="85"/>
        <v>1.8176335583736786E-2</v>
      </c>
      <c r="F136" s="14">
        <v>89712</v>
      </c>
      <c r="G136" s="176">
        <f t="shared" si="86"/>
        <v>0.75144489303603434</v>
      </c>
      <c r="H136" s="14">
        <v>14189</v>
      </c>
      <c r="I136" s="176">
        <f t="shared" si="87"/>
        <v>0.11884978138140151</v>
      </c>
      <c r="J136" s="14">
        <v>6447</v>
      </c>
      <c r="K136" s="176">
        <f t="shared" si="88"/>
        <v>5.4001306685876063E-2</v>
      </c>
      <c r="L136" s="14">
        <v>5043</v>
      </c>
      <c r="M136" s="176">
        <f t="shared" si="89"/>
        <v>4.2241133801283234E-2</v>
      </c>
      <c r="N136" s="14">
        <v>247</v>
      </c>
      <c r="O136" s="176">
        <f t="shared" si="90"/>
        <v>2.0689193037709613E-3</v>
      </c>
      <c r="P136" s="14">
        <v>0</v>
      </c>
      <c r="Q136" s="176">
        <f t="shared" si="91"/>
        <v>0</v>
      </c>
      <c r="R136" s="14">
        <v>700</v>
      </c>
      <c r="S136" s="176">
        <f t="shared" si="92"/>
        <v>5.8633340592699314E-3</v>
      </c>
      <c r="T136" s="14">
        <v>0</v>
      </c>
      <c r="U136" s="176">
        <f t="shared" si="93"/>
        <v>0</v>
      </c>
      <c r="V136" s="14">
        <v>878</v>
      </c>
      <c r="W136" s="163">
        <f t="shared" si="94"/>
        <v>7.3542961486271425E-3</v>
      </c>
      <c r="X136" s="77">
        <f t="shared" si="103"/>
        <v>119386</v>
      </c>
      <c r="Y136" s="48">
        <v>182</v>
      </c>
      <c r="Z136" s="167">
        <f t="shared" si="108"/>
        <v>5.0180594998483555E-3</v>
      </c>
      <c r="AA136" s="14">
        <v>28596</v>
      </c>
      <c r="AB136" s="167">
        <f t="shared" si="108"/>
        <v>0.78844192009705261</v>
      </c>
      <c r="AC136" s="14">
        <v>2994</v>
      </c>
      <c r="AD136" s="167">
        <f t="shared" si="109"/>
        <v>8.2549835948054817E-2</v>
      </c>
      <c r="AE136" s="14">
        <v>2819</v>
      </c>
      <c r="AF136" s="167">
        <f t="shared" si="110"/>
        <v>7.772477873666217E-2</v>
      </c>
      <c r="AG136" s="14">
        <v>1480</v>
      </c>
      <c r="AH136" s="167">
        <f t="shared" si="111"/>
        <v>4.0806198130634977E-2</v>
      </c>
      <c r="AI136" s="14">
        <v>74</v>
      </c>
      <c r="AJ136" s="167">
        <f t="shared" si="112"/>
        <v>2.0403099065317487E-3</v>
      </c>
      <c r="AK136" s="14">
        <v>0</v>
      </c>
      <c r="AL136" s="167">
        <f t="shared" si="113"/>
        <v>0</v>
      </c>
      <c r="AM136" s="14">
        <v>124</v>
      </c>
      <c r="AN136" s="167">
        <f t="shared" si="114"/>
        <v>3.4188976812153629E-3</v>
      </c>
      <c r="AO136" s="14">
        <v>0</v>
      </c>
      <c r="AP136" s="167">
        <f t="shared" si="115"/>
        <v>0</v>
      </c>
      <c r="AQ136" s="14">
        <v>0</v>
      </c>
      <c r="AR136" s="167">
        <f t="shared" si="116"/>
        <v>0</v>
      </c>
      <c r="AS136" s="202">
        <f t="shared" si="104"/>
        <v>36269</v>
      </c>
      <c r="AT136" s="193">
        <v>0</v>
      </c>
      <c r="AU136" s="43">
        <v>370</v>
      </c>
      <c r="AV136" s="210">
        <f t="shared" si="95"/>
        <v>0.10437235543018336</v>
      </c>
      <c r="AW136" s="132">
        <v>1046</v>
      </c>
      <c r="AX136" s="210">
        <f t="shared" si="96"/>
        <v>0.29506346967559943</v>
      </c>
      <c r="AY136" s="132">
        <v>665</v>
      </c>
      <c r="AZ136" s="210">
        <f t="shared" si="97"/>
        <v>0.18758815232722145</v>
      </c>
      <c r="BA136" s="132">
        <v>1464</v>
      </c>
      <c r="BB136" s="405">
        <f t="shared" si="98"/>
        <v>0.41297602256699578</v>
      </c>
      <c r="BC136" s="197">
        <v>0</v>
      </c>
      <c r="BD136" s="206">
        <f t="shared" si="105"/>
        <v>3545</v>
      </c>
      <c r="BE136" s="400">
        <v>0</v>
      </c>
      <c r="BF136" s="210">
        <f t="shared" si="99"/>
        <v>0</v>
      </c>
      <c r="BG136" s="132">
        <v>0</v>
      </c>
      <c r="BH136" s="210">
        <f t="shared" si="100"/>
        <v>0</v>
      </c>
      <c r="BI136" s="132">
        <v>22</v>
      </c>
      <c r="BJ136" s="197">
        <v>0</v>
      </c>
      <c r="BK136" s="214">
        <f t="shared" si="101"/>
        <v>8.2734759881162797E-4</v>
      </c>
      <c r="BL136" s="197">
        <v>0</v>
      </c>
      <c r="BM136" s="214">
        <f t="shared" si="106"/>
        <v>0</v>
      </c>
      <c r="BN136" s="197">
        <v>26569</v>
      </c>
      <c r="BO136" s="214">
        <f t="shared" si="107"/>
        <v>0.99917265240118835</v>
      </c>
      <c r="BP136" s="206">
        <f t="shared" si="102"/>
        <v>26591</v>
      </c>
    </row>
    <row r="137" spans="2:68" ht="15" customHeight="1" x14ac:dyDescent="0.25">
      <c r="B137" s="912"/>
      <c r="C137" s="67" t="s">
        <v>147</v>
      </c>
      <c r="D137" s="37">
        <v>1730</v>
      </c>
      <c r="E137" s="176">
        <f t="shared" ref="E137:E168" si="117">D137/$X137</f>
        <v>1.6448150296161781E-2</v>
      </c>
      <c r="F137" s="14">
        <v>77542</v>
      </c>
      <c r="G137" s="176">
        <f t="shared" ref="G137:G168" si="118">F137/$X137</f>
        <v>0.73723842211848378</v>
      </c>
      <c r="H137" s="14">
        <v>14956</v>
      </c>
      <c r="I137" s="176">
        <f t="shared" ref="I137:I168" si="119">H137/$X137</f>
        <v>0.14219568545051769</v>
      </c>
      <c r="J137" s="14">
        <v>5162</v>
      </c>
      <c r="K137" s="176">
        <f t="shared" ref="K137:K168" si="120">J137/$X137</f>
        <v>4.9078238051322033E-2</v>
      </c>
      <c r="L137" s="14">
        <v>4334</v>
      </c>
      <c r="M137" s="176">
        <f t="shared" ref="M137:M168" si="121">L137/$X137</f>
        <v>4.1205944152349801E-2</v>
      </c>
      <c r="N137" s="14">
        <v>36</v>
      </c>
      <c r="O137" s="176">
        <f t="shared" ref="O137:O168" si="122">N137/$X137</f>
        <v>3.4227364778140125E-4</v>
      </c>
      <c r="P137" s="14">
        <v>0</v>
      </c>
      <c r="Q137" s="176">
        <f t="shared" ref="Q137:Q168" si="123">P137/$X137</f>
        <v>0</v>
      </c>
      <c r="R137" s="14">
        <v>598</v>
      </c>
      <c r="S137" s="176">
        <f t="shared" ref="S137:S168" si="124">R137/$X137</f>
        <v>5.6855455937021649E-3</v>
      </c>
      <c r="T137" s="14">
        <v>0</v>
      </c>
      <c r="U137" s="176">
        <f t="shared" ref="U137:U168" si="125">T137/$X137</f>
        <v>0</v>
      </c>
      <c r="V137" s="14">
        <v>821</v>
      </c>
      <c r="W137" s="163">
        <f t="shared" ref="W137:W157" si="126">V137/$X137</f>
        <v>7.8057406896813999E-3</v>
      </c>
      <c r="X137" s="77">
        <f t="shared" si="103"/>
        <v>105179</v>
      </c>
      <c r="Y137" s="48">
        <v>150</v>
      </c>
      <c r="Z137" s="167">
        <f t="shared" si="108"/>
        <v>6.6755674232309749E-3</v>
      </c>
      <c r="AA137" s="14">
        <v>18272</v>
      </c>
      <c r="AB137" s="167">
        <f t="shared" si="108"/>
        <v>0.81317311971517581</v>
      </c>
      <c r="AC137" s="14">
        <v>2248</v>
      </c>
      <c r="AD137" s="167">
        <f t="shared" si="109"/>
        <v>0.10004450378282154</v>
      </c>
      <c r="AE137" s="14">
        <v>1059</v>
      </c>
      <c r="AF137" s="167">
        <f t="shared" si="110"/>
        <v>4.7129506008010684E-2</v>
      </c>
      <c r="AG137" s="14">
        <v>592</v>
      </c>
      <c r="AH137" s="167">
        <f t="shared" si="111"/>
        <v>2.6346239430351581E-2</v>
      </c>
      <c r="AI137" s="14">
        <v>24</v>
      </c>
      <c r="AJ137" s="167">
        <f t="shared" si="112"/>
        <v>1.068090787716956E-3</v>
      </c>
      <c r="AK137" s="14">
        <v>0</v>
      </c>
      <c r="AL137" s="167">
        <f t="shared" si="113"/>
        <v>0</v>
      </c>
      <c r="AM137" s="14">
        <v>107</v>
      </c>
      <c r="AN137" s="167">
        <f t="shared" si="114"/>
        <v>4.7619047619047623E-3</v>
      </c>
      <c r="AO137" s="14">
        <v>0</v>
      </c>
      <c r="AP137" s="167">
        <f t="shared" si="115"/>
        <v>0</v>
      </c>
      <c r="AQ137" s="14">
        <v>18</v>
      </c>
      <c r="AR137" s="167">
        <f t="shared" si="116"/>
        <v>8.0106809078771691E-4</v>
      </c>
      <c r="AS137" s="202">
        <f t="shared" si="104"/>
        <v>22470</v>
      </c>
      <c r="AT137" s="193">
        <v>0</v>
      </c>
      <c r="AU137" s="43">
        <v>233</v>
      </c>
      <c r="AV137" s="210">
        <f t="shared" ref="AV137:AV168" si="127">AU137/$BD137</f>
        <v>7.7434363575938844E-2</v>
      </c>
      <c r="AW137" s="132">
        <v>895</v>
      </c>
      <c r="AX137" s="210">
        <f t="shared" ref="AX137:AX168" si="128">AW137/$BD137</f>
        <v>0.29744101030242603</v>
      </c>
      <c r="AY137" s="132">
        <v>604</v>
      </c>
      <c r="AZ137" s="210">
        <f t="shared" ref="AZ137:AZ168" si="129">AY137/$BD137</f>
        <v>0.20073113991359257</v>
      </c>
      <c r="BA137" s="132">
        <v>1277</v>
      </c>
      <c r="BB137" s="405">
        <f t="shared" ref="BB137:BB168" si="130">BA137/$BD137</f>
        <v>0.42439348620804251</v>
      </c>
      <c r="BC137" s="197">
        <v>70</v>
      </c>
      <c r="BD137" s="206">
        <f t="shared" si="105"/>
        <v>3009</v>
      </c>
      <c r="BE137" s="400">
        <v>0</v>
      </c>
      <c r="BF137" s="210">
        <f t="shared" ref="BF137:BF168" si="131">BE137/$BP137</f>
        <v>0</v>
      </c>
      <c r="BG137" s="132">
        <v>0</v>
      </c>
      <c r="BH137" s="210">
        <f t="shared" ref="BH137:BH168" si="132">BG137/$BP137</f>
        <v>0</v>
      </c>
      <c r="BI137" s="132">
        <v>51</v>
      </c>
      <c r="BJ137" s="197">
        <v>0</v>
      </c>
      <c r="BK137" s="214">
        <f t="shared" ref="BK137:BK168" si="133">(BI137+BC137+BJ137)/$BP137</f>
        <v>4.7598442232799658E-3</v>
      </c>
      <c r="BL137" s="197">
        <v>0</v>
      </c>
      <c r="BM137" s="214">
        <f t="shared" si="106"/>
        <v>0</v>
      </c>
      <c r="BN137" s="197">
        <v>25300</v>
      </c>
      <c r="BO137" s="214">
        <f t="shared" si="107"/>
        <v>0.99524015577671998</v>
      </c>
      <c r="BP137" s="206">
        <f t="shared" ref="BP137:BP168" si="134">BE137+BG137+BI137+BC137+BJ137+BN137+BL137</f>
        <v>25421</v>
      </c>
    </row>
    <row r="138" spans="2:68" ht="15" customHeight="1" x14ac:dyDescent="0.25">
      <c r="B138" s="912"/>
      <c r="C138" s="67" t="s">
        <v>148</v>
      </c>
      <c r="D138" s="37">
        <v>997</v>
      </c>
      <c r="E138" s="176">
        <f t="shared" si="117"/>
        <v>1.463292922769836E-2</v>
      </c>
      <c r="F138" s="14">
        <v>50093</v>
      </c>
      <c r="G138" s="176">
        <f t="shared" si="118"/>
        <v>0.73521296269116743</v>
      </c>
      <c r="H138" s="14">
        <v>9487</v>
      </c>
      <c r="I138" s="176">
        <f t="shared" si="119"/>
        <v>0.13924032054480875</v>
      </c>
      <c r="J138" s="14">
        <v>3830</v>
      </c>
      <c r="K138" s="176">
        <f t="shared" si="120"/>
        <v>5.6212757213725893E-2</v>
      </c>
      <c r="L138" s="14">
        <v>2849</v>
      </c>
      <c r="M138" s="176">
        <f t="shared" si="121"/>
        <v>4.1814659347755891E-2</v>
      </c>
      <c r="N138" s="14">
        <v>130</v>
      </c>
      <c r="O138" s="176">
        <f t="shared" si="122"/>
        <v>1.9080048140429154E-3</v>
      </c>
      <c r="P138" s="14">
        <v>0</v>
      </c>
      <c r="Q138" s="176">
        <f t="shared" si="123"/>
        <v>0</v>
      </c>
      <c r="R138" s="14">
        <v>234</v>
      </c>
      <c r="S138" s="176">
        <f t="shared" si="124"/>
        <v>3.4344086652772477E-3</v>
      </c>
      <c r="T138" s="14">
        <v>0</v>
      </c>
      <c r="U138" s="176">
        <f t="shared" si="125"/>
        <v>0</v>
      </c>
      <c r="V138" s="14">
        <v>514</v>
      </c>
      <c r="W138" s="163">
        <f t="shared" si="126"/>
        <v>7.5439574955235272E-3</v>
      </c>
      <c r="X138" s="77">
        <f t="shared" si="103"/>
        <v>68134</v>
      </c>
      <c r="Y138" s="48">
        <v>55</v>
      </c>
      <c r="Z138" s="167">
        <f t="shared" si="108"/>
        <v>3.9350361307862918E-3</v>
      </c>
      <c r="AA138" s="14">
        <v>11347</v>
      </c>
      <c r="AB138" s="167">
        <f t="shared" si="108"/>
        <v>0.81183372683694643</v>
      </c>
      <c r="AC138" s="14">
        <v>1416</v>
      </c>
      <c r="AD138" s="167">
        <f t="shared" si="109"/>
        <v>0.1013092938398798</v>
      </c>
      <c r="AE138" s="14">
        <v>607</v>
      </c>
      <c r="AF138" s="167">
        <f t="shared" si="110"/>
        <v>4.342848966158689E-2</v>
      </c>
      <c r="AG138" s="14">
        <v>482</v>
      </c>
      <c r="AH138" s="167">
        <f t="shared" si="111"/>
        <v>3.4485225727981683E-2</v>
      </c>
      <c r="AI138" s="14">
        <v>0</v>
      </c>
      <c r="AJ138" s="167">
        <f t="shared" si="112"/>
        <v>0</v>
      </c>
      <c r="AK138" s="14">
        <v>0</v>
      </c>
      <c r="AL138" s="167">
        <f t="shared" si="113"/>
        <v>0</v>
      </c>
      <c r="AM138" s="14">
        <v>70</v>
      </c>
      <c r="AN138" s="167">
        <f t="shared" si="114"/>
        <v>5.0082278028189169E-3</v>
      </c>
      <c r="AO138" s="14">
        <v>0</v>
      </c>
      <c r="AP138" s="167">
        <f t="shared" si="115"/>
        <v>0</v>
      </c>
      <c r="AQ138" s="14">
        <v>0</v>
      </c>
      <c r="AR138" s="167">
        <f t="shared" si="116"/>
        <v>0</v>
      </c>
      <c r="AS138" s="202">
        <f t="shared" si="104"/>
        <v>13977</v>
      </c>
      <c r="AT138" s="193">
        <v>0</v>
      </c>
      <c r="AU138" s="43">
        <v>153</v>
      </c>
      <c r="AV138" s="210">
        <f t="shared" si="127"/>
        <v>0.14571428571428571</v>
      </c>
      <c r="AW138" s="132">
        <v>584</v>
      </c>
      <c r="AX138" s="210">
        <f t="shared" si="128"/>
        <v>0.55619047619047624</v>
      </c>
      <c r="AY138" s="132">
        <v>313</v>
      </c>
      <c r="AZ138" s="210">
        <f t="shared" si="129"/>
        <v>0.29809523809523808</v>
      </c>
      <c r="BA138" s="132">
        <v>0</v>
      </c>
      <c r="BB138" s="405">
        <f t="shared" si="130"/>
        <v>0</v>
      </c>
      <c r="BC138" s="197">
        <v>0</v>
      </c>
      <c r="BD138" s="206">
        <f t="shared" si="105"/>
        <v>1050</v>
      </c>
      <c r="BE138" s="400">
        <v>0</v>
      </c>
      <c r="BF138" s="210">
        <f t="shared" si="131"/>
        <v>0</v>
      </c>
      <c r="BG138" s="132">
        <v>0</v>
      </c>
      <c r="BH138" s="210">
        <f t="shared" si="132"/>
        <v>0</v>
      </c>
      <c r="BI138" s="132">
        <v>44</v>
      </c>
      <c r="BJ138" s="197">
        <v>0</v>
      </c>
      <c r="BK138" s="214">
        <f t="shared" si="133"/>
        <v>1.99700449326011E-3</v>
      </c>
      <c r="BL138" s="197">
        <v>0</v>
      </c>
      <c r="BM138" s="214">
        <f t="shared" si="106"/>
        <v>0</v>
      </c>
      <c r="BN138" s="197">
        <v>21989</v>
      </c>
      <c r="BO138" s="214">
        <f t="shared" si="107"/>
        <v>0.99800299550673988</v>
      </c>
      <c r="BP138" s="206">
        <f t="shared" si="134"/>
        <v>22033</v>
      </c>
    </row>
    <row r="139" spans="2:68" ht="15" customHeight="1" x14ac:dyDescent="0.25">
      <c r="B139" s="912"/>
      <c r="C139" s="67" t="s">
        <v>149</v>
      </c>
      <c r="D139" s="37">
        <v>1760</v>
      </c>
      <c r="E139" s="176">
        <f t="shared" si="117"/>
        <v>1.5808572557755182E-2</v>
      </c>
      <c r="F139" s="14">
        <v>83190</v>
      </c>
      <c r="G139" s="176">
        <f t="shared" si="118"/>
        <v>0.74722451765889408</v>
      </c>
      <c r="H139" s="14">
        <v>13319</v>
      </c>
      <c r="I139" s="176">
        <f t="shared" si="119"/>
        <v>0.11963316925951209</v>
      </c>
      <c r="J139" s="14">
        <v>6755</v>
      </c>
      <c r="K139" s="176">
        <f t="shared" si="120"/>
        <v>6.067437933388424E-2</v>
      </c>
      <c r="L139" s="14">
        <v>4988</v>
      </c>
      <c r="M139" s="176">
        <f t="shared" si="121"/>
        <v>4.4802931771637987E-2</v>
      </c>
      <c r="N139" s="14">
        <v>227</v>
      </c>
      <c r="O139" s="176">
        <f t="shared" si="122"/>
        <v>2.0389465742104698E-3</v>
      </c>
      <c r="P139" s="14">
        <v>0</v>
      </c>
      <c r="Q139" s="176">
        <f t="shared" si="123"/>
        <v>0</v>
      </c>
      <c r="R139" s="14">
        <v>524</v>
      </c>
      <c r="S139" s="176">
        <f t="shared" si="124"/>
        <v>4.706643193331657E-3</v>
      </c>
      <c r="T139" s="14">
        <v>0</v>
      </c>
      <c r="U139" s="176">
        <f t="shared" si="125"/>
        <v>0</v>
      </c>
      <c r="V139" s="14">
        <v>569</v>
      </c>
      <c r="W139" s="163">
        <f t="shared" si="126"/>
        <v>5.1108396507742607E-3</v>
      </c>
      <c r="X139" s="77">
        <f t="shared" si="103"/>
        <v>111332</v>
      </c>
      <c r="Y139" s="48">
        <v>338</v>
      </c>
      <c r="Z139" s="167">
        <f t="shared" si="108"/>
        <v>5.3865400245422237E-3</v>
      </c>
      <c r="AA139" s="14">
        <v>45049</v>
      </c>
      <c r="AB139" s="167">
        <f t="shared" si="108"/>
        <v>0.71792379161420894</v>
      </c>
      <c r="AC139" s="14">
        <v>6218</v>
      </c>
      <c r="AD139" s="167">
        <f t="shared" si="109"/>
        <v>9.9093212640838896E-2</v>
      </c>
      <c r="AE139" s="14">
        <v>8501</v>
      </c>
      <c r="AF139" s="167">
        <f t="shared" si="110"/>
        <v>0.13547626256992143</v>
      </c>
      <c r="AG139" s="14">
        <v>2106</v>
      </c>
      <c r="AH139" s="167">
        <f t="shared" si="111"/>
        <v>3.3562287845224623E-2</v>
      </c>
      <c r="AI139" s="14">
        <v>379</v>
      </c>
      <c r="AJ139" s="167">
        <f t="shared" si="112"/>
        <v>6.0399368914245645E-3</v>
      </c>
      <c r="AK139" s="14">
        <v>0</v>
      </c>
      <c r="AL139" s="167">
        <f t="shared" si="113"/>
        <v>0</v>
      </c>
      <c r="AM139" s="14">
        <v>158</v>
      </c>
      <c r="AN139" s="167">
        <f t="shared" si="114"/>
        <v>2.5179684138392643E-3</v>
      </c>
      <c r="AO139" s="14">
        <v>0</v>
      </c>
      <c r="AP139" s="167">
        <f t="shared" si="115"/>
        <v>0</v>
      </c>
      <c r="AQ139" s="14">
        <v>0</v>
      </c>
      <c r="AR139" s="167">
        <f t="shared" si="116"/>
        <v>0</v>
      </c>
      <c r="AS139" s="202">
        <f t="shared" si="104"/>
        <v>62749</v>
      </c>
      <c r="AT139" s="193">
        <v>0</v>
      </c>
      <c r="AU139" s="43">
        <v>468</v>
      </c>
      <c r="AV139" s="210">
        <f t="shared" si="127"/>
        <v>0.12403922608004241</v>
      </c>
      <c r="AW139" s="132">
        <v>965</v>
      </c>
      <c r="AX139" s="210">
        <f t="shared" si="128"/>
        <v>0.25576464351974554</v>
      </c>
      <c r="AY139" s="132">
        <v>698</v>
      </c>
      <c r="AZ139" s="210">
        <f t="shared" si="129"/>
        <v>0.18499867479459317</v>
      </c>
      <c r="BA139" s="132">
        <v>1642</v>
      </c>
      <c r="BB139" s="405">
        <f t="shared" si="130"/>
        <v>0.43519745560561884</v>
      </c>
      <c r="BC139" s="197">
        <v>0</v>
      </c>
      <c r="BD139" s="206">
        <f t="shared" si="105"/>
        <v>3773</v>
      </c>
      <c r="BE139" s="400">
        <v>0</v>
      </c>
      <c r="BF139" s="210">
        <f t="shared" si="131"/>
        <v>0</v>
      </c>
      <c r="BG139" s="132">
        <v>0</v>
      </c>
      <c r="BH139" s="210">
        <f t="shared" si="132"/>
        <v>0</v>
      </c>
      <c r="BI139" s="132">
        <v>38</v>
      </c>
      <c r="BJ139" s="197">
        <v>0</v>
      </c>
      <c r="BK139" s="214">
        <f t="shared" si="133"/>
        <v>1.3861024986321357E-3</v>
      </c>
      <c r="BL139" s="197">
        <v>0</v>
      </c>
      <c r="BM139" s="214">
        <f t="shared" si="106"/>
        <v>0</v>
      </c>
      <c r="BN139" s="197">
        <v>27377</v>
      </c>
      <c r="BO139" s="214">
        <f t="shared" si="107"/>
        <v>0.99861389750136786</v>
      </c>
      <c r="BP139" s="206">
        <f t="shared" si="134"/>
        <v>27415</v>
      </c>
    </row>
    <row r="140" spans="2:68" ht="15" customHeight="1" x14ac:dyDescent="0.25">
      <c r="B140" s="912"/>
      <c r="C140" s="67" t="s">
        <v>18</v>
      </c>
      <c r="D140" s="37">
        <v>1940</v>
      </c>
      <c r="E140" s="176">
        <f t="shared" si="117"/>
        <v>1.6426200636726951E-2</v>
      </c>
      <c r="F140" s="14">
        <v>87788</v>
      </c>
      <c r="G140" s="176">
        <f t="shared" si="118"/>
        <v>0.74331098015308539</v>
      </c>
      <c r="H140" s="14">
        <v>13717</v>
      </c>
      <c r="I140" s="176">
        <f t="shared" si="119"/>
        <v>0.11614339903813588</v>
      </c>
      <c r="J140" s="14">
        <v>7589</v>
      </c>
      <c r="K140" s="176">
        <f t="shared" si="120"/>
        <v>6.4256926099031358E-2</v>
      </c>
      <c r="L140" s="14">
        <v>5429</v>
      </c>
      <c r="M140" s="176">
        <f t="shared" si="121"/>
        <v>4.5967960441644654E-2</v>
      </c>
      <c r="N140" s="14">
        <v>236</v>
      </c>
      <c r="O140" s="176">
        <f t="shared" si="122"/>
        <v>1.9982388403441036E-3</v>
      </c>
      <c r="P140" s="14">
        <v>0</v>
      </c>
      <c r="Q140" s="176">
        <f t="shared" si="123"/>
        <v>0</v>
      </c>
      <c r="R140" s="14">
        <v>630</v>
      </c>
      <c r="S140" s="176">
        <f t="shared" si="124"/>
        <v>5.3342816500711234E-3</v>
      </c>
      <c r="T140" s="14">
        <v>0</v>
      </c>
      <c r="U140" s="176">
        <f t="shared" si="125"/>
        <v>0</v>
      </c>
      <c r="V140" s="14">
        <v>775</v>
      </c>
      <c r="W140" s="163">
        <f t="shared" si="126"/>
        <v>6.5620131409605091E-3</v>
      </c>
      <c r="X140" s="77">
        <f t="shared" si="103"/>
        <v>118104</v>
      </c>
      <c r="Y140" s="48">
        <v>386</v>
      </c>
      <c r="Z140" s="167">
        <f t="shared" si="108"/>
        <v>4.6070848849422323E-3</v>
      </c>
      <c r="AA140" s="14">
        <v>59268</v>
      </c>
      <c r="AB140" s="167">
        <f t="shared" si="108"/>
        <v>0.70739043254081924</v>
      </c>
      <c r="AC140" s="14">
        <v>8649</v>
      </c>
      <c r="AD140" s="167">
        <f t="shared" si="109"/>
        <v>0.10322973360068748</v>
      </c>
      <c r="AE140" s="14">
        <v>11706</v>
      </c>
      <c r="AF140" s="167">
        <f t="shared" si="110"/>
        <v>0.1397164136350616</v>
      </c>
      <c r="AG140" s="14">
        <v>3103</v>
      </c>
      <c r="AH140" s="167">
        <f t="shared" si="111"/>
        <v>3.703571087558484E-2</v>
      </c>
      <c r="AI140" s="14">
        <v>485</v>
      </c>
      <c r="AJ140" s="167">
        <f t="shared" si="112"/>
        <v>5.7886947388522871E-3</v>
      </c>
      <c r="AK140" s="14">
        <v>0</v>
      </c>
      <c r="AL140" s="167">
        <f t="shared" si="113"/>
        <v>0</v>
      </c>
      <c r="AM140" s="14">
        <v>179</v>
      </c>
      <c r="AN140" s="167">
        <f t="shared" si="114"/>
        <v>2.1364460994939367E-3</v>
      </c>
      <c r="AO140" s="14">
        <v>0</v>
      </c>
      <c r="AP140" s="167">
        <f t="shared" si="115"/>
        <v>0</v>
      </c>
      <c r="AQ140" s="14">
        <v>8</v>
      </c>
      <c r="AR140" s="167">
        <f t="shared" si="116"/>
        <v>9.5483624558388236E-5</v>
      </c>
      <c r="AS140" s="202">
        <f t="shared" si="104"/>
        <v>83784</v>
      </c>
      <c r="AT140" s="193">
        <v>0</v>
      </c>
      <c r="AU140" s="43">
        <v>533</v>
      </c>
      <c r="AV140" s="210">
        <f t="shared" si="127"/>
        <v>0.13891060724524368</v>
      </c>
      <c r="AW140" s="132">
        <v>842</v>
      </c>
      <c r="AX140" s="210">
        <f t="shared" si="128"/>
        <v>0.21944227260880897</v>
      </c>
      <c r="AY140" s="132">
        <v>738</v>
      </c>
      <c r="AZ140" s="210">
        <f t="shared" si="129"/>
        <v>0.1923377638780297</v>
      </c>
      <c r="BA140" s="132">
        <v>1724</v>
      </c>
      <c r="BB140" s="405">
        <f t="shared" si="130"/>
        <v>0.44930935626791763</v>
      </c>
      <c r="BC140" s="197">
        <v>0</v>
      </c>
      <c r="BD140" s="206">
        <f t="shared" si="105"/>
        <v>3837</v>
      </c>
      <c r="BE140" s="400">
        <v>0</v>
      </c>
      <c r="BF140" s="210">
        <f t="shared" si="131"/>
        <v>0</v>
      </c>
      <c r="BG140" s="132">
        <v>0</v>
      </c>
      <c r="BH140" s="210">
        <f t="shared" si="132"/>
        <v>0</v>
      </c>
      <c r="BI140" s="132">
        <v>35</v>
      </c>
      <c r="BJ140" s="197">
        <v>0</v>
      </c>
      <c r="BK140" s="214">
        <f t="shared" si="133"/>
        <v>1.1763519645077807E-3</v>
      </c>
      <c r="BL140" s="197">
        <v>0</v>
      </c>
      <c r="BM140" s="214">
        <f t="shared" si="106"/>
        <v>0</v>
      </c>
      <c r="BN140" s="197">
        <v>29718</v>
      </c>
      <c r="BO140" s="214">
        <f t="shared" si="107"/>
        <v>0.99882364803549217</v>
      </c>
      <c r="BP140" s="206">
        <f t="shared" si="134"/>
        <v>29753</v>
      </c>
    </row>
    <row r="141" spans="2:68" ht="15" customHeight="1" x14ac:dyDescent="0.25">
      <c r="B141" s="912"/>
      <c r="C141" s="67" t="s">
        <v>150</v>
      </c>
      <c r="D141" s="37">
        <v>2183</v>
      </c>
      <c r="E141" s="176">
        <f t="shared" si="117"/>
        <v>1.8052810466164419E-2</v>
      </c>
      <c r="F141" s="14">
        <v>90033</v>
      </c>
      <c r="G141" s="176">
        <f t="shared" si="118"/>
        <v>0.74454818355482411</v>
      </c>
      <c r="H141" s="14">
        <v>13753</v>
      </c>
      <c r="I141" s="176">
        <f t="shared" si="119"/>
        <v>0.11373353290937208</v>
      </c>
      <c r="J141" s="14">
        <v>7703</v>
      </c>
      <c r="K141" s="176">
        <f t="shared" si="120"/>
        <v>6.3701694466726758E-2</v>
      </c>
      <c r="L141" s="14">
        <v>5556</v>
      </c>
      <c r="M141" s="176">
        <f t="shared" si="121"/>
        <v>4.594659411360949E-2</v>
      </c>
      <c r="N141" s="14">
        <v>291</v>
      </c>
      <c r="O141" s="176">
        <f t="shared" si="122"/>
        <v>2.4064900804644279E-3</v>
      </c>
      <c r="P141" s="14">
        <v>0</v>
      </c>
      <c r="Q141" s="176">
        <f t="shared" si="123"/>
        <v>0</v>
      </c>
      <c r="R141" s="14">
        <v>588</v>
      </c>
      <c r="S141" s="176">
        <f t="shared" si="124"/>
        <v>4.8625985131033802E-3</v>
      </c>
      <c r="T141" s="14">
        <v>0</v>
      </c>
      <c r="U141" s="176">
        <f t="shared" si="125"/>
        <v>0</v>
      </c>
      <c r="V141" s="14">
        <v>816</v>
      </c>
      <c r="W141" s="163">
        <f t="shared" si="126"/>
        <v>6.7480958957353027E-3</v>
      </c>
      <c r="X141" s="77">
        <f t="shared" si="103"/>
        <v>120923</v>
      </c>
      <c r="Y141" s="48">
        <v>437</v>
      </c>
      <c r="Z141" s="167">
        <f t="shared" si="108"/>
        <v>4.8448967826337612E-3</v>
      </c>
      <c r="AA141" s="14">
        <v>63117</v>
      </c>
      <c r="AB141" s="167">
        <f t="shared" si="108"/>
        <v>0.69976052684094991</v>
      </c>
      <c r="AC141" s="14">
        <v>9594</v>
      </c>
      <c r="AD141" s="167">
        <f t="shared" si="109"/>
        <v>0.10636599481141489</v>
      </c>
      <c r="AE141" s="14">
        <v>12850</v>
      </c>
      <c r="AF141" s="167">
        <f t="shared" si="110"/>
        <v>0.14246435619415065</v>
      </c>
      <c r="AG141" s="14">
        <v>3458</v>
      </c>
      <c r="AH141" s="167">
        <f t="shared" si="111"/>
        <v>3.8337878888667153E-2</v>
      </c>
      <c r="AI141" s="14">
        <v>520</v>
      </c>
      <c r="AJ141" s="167">
        <f t="shared" si="112"/>
        <v>5.7650945697243841E-3</v>
      </c>
      <c r="AK141" s="14">
        <v>0</v>
      </c>
      <c r="AL141" s="167">
        <f t="shared" si="113"/>
        <v>0</v>
      </c>
      <c r="AM141" s="14">
        <v>222</v>
      </c>
      <c r="AN141" s="167">
        <f t="shared" si="114"/>
        <v>2.4612519124592564E-3</v>
      </c>
      <c r="AO141" s="14">
        <v>0</v>
      </c>
      <c r="AP141" s="167">
        <f t="shared" si="115"/>
        <v>0</v>
      </c>
      <c r="AQ141" s="14">
        <v>0</v>
      </c>
      <c r="AR141" s="167">
        <f t="shared" si="116"/>
        <v>0</v>
      </c>
      <c r="AS141" s="202">
        <f t="shared" si="104"/>
        <v>90198</v>
      </c>
      <c r="AT141" s="193">
        <v>2403</v>
      </c>
      <c r="AU141" s="43">
        <v>514</v>
      </c>
      <c r="AV141" s="210">
        <f t="shared" si="127"/>
        <v>0.13462545835515977</v>
      </c>
      <c r="AW141" s="132">
        <v>842</v>
      </c>
      <c r="AX141" s="210">
        <f t="shared" si="128"/>
        <v>0.22053431115767416</v>
      </c>
      <c r="AY141" s="132">
        <v>738</v>
      </c>
      <c r="AZ141" s="210">
        <f t="shared" si="129"/>
        <v>0.19329491880565741</v>
      </c>
      <c r="BA141" s="132">
        <v>1724</v>
      </c>
      <c r="BB141" s="405">
        <f t="shared" si="130"/>
        <v>0.45154531168150863</v>
      </c>
      <c r="BC141" s="197">
        <v>0</v>
      </c>
      <c r="BD141" s="206">
        <f t="shared" si="105"/>
        <v>3818</v>
      </c>
      <c r="BE141" s="400">
        <v>0</v>
      </c>
      <c r="BF141" s="210">
        <f t="shared" si="131"/>
        <v>0</v>
      </c>
      <c r="BG141" s="132">
        <v>0</v>
      </c>
      <c r="BH141" s="210">
        <f t="shared" si="132"/>
        <v>0</v>
      </c>
      <c r="BI141" s="132">
        <v>44</v>
      </c>
      <c r="BJ141" s="197">
        <v>0</v>
      </c>
      <c r="BK141" s="214">
        <f t="shared" si="133"/>
        <v>1.4332714420665169E-3</v>
      </c>
      <c r="BL141" s="197">
        <v>0</v>
      </c>
      <c r="BM141" s="214">
        <f t="shared" si="106"/>
        <v>0</v>
      </c>
      <c r="BN141" s="197">
        <v>30655</v>
      </c>
      <c r="BO141" s="214">
        <f t="shared" si="107"/>
        <v>0.99856672855793349</v>
      </c>
      <c r="BP141" s="206">
        <f t="shared" si="134"/>
        <v>30699</v>
      </c>
    </row>
    <row r="142" spans="2:68" ht="15" customHeight="1" thickBot="1" x14ac:dyDescent="0.3">
      <c r="B142" s="937"/>
      <c r="C142" s="68" t="s">
        <v>151</v>
      </c>
      <c r="D142" s="38">
        <v>1917</v>
      </c>
      <c r="E142" s="177">
        <f t="shared" si="117"/>
        <v>1.9787161569347962E-2</v>
      </c>
      <c r="F142" s="17">
        <v>73021</v>
      </c>
      <c r="G142" s="177">
        <f t="shared" si="118"/>
        <v>0.75371847937160019</v>
      </c>
      <c r="H142" s="17">
        <v>11113</v>
      </c>
      <c r="I142" s="177">
        <f t="shared" si="119"/>
        <v>0.1147077342306541</v>
      </c>
      <c r="J142" s="17">
        <v>5165</v>
      </c>
      <c r="K142" s="177">
        <f t="shared" si="120"/>
        <v>5.331282707651655E-2</v>
      </c>
      <c r="L142" s="17">
        <v>4483</v>
      </c>
      <c r="M142" s="177">
        <f t="shared" si="121"/>
        <v>4.6273263075319204E-2</v>
      </c>
      <c r="N142" s="17">
        <v>197</v>
      </c>
      <c r="O142" s="177">
        <f t="shared" si="122"/>
        <v>2.0334224460936611E-3</v>
      </c>
      <c r="P142" s="17">
        <v>0</v>
      </c>
      <c r="Q142" s="177">
        <f t="shared" si="123"/>
        <v>0</v>
      </c>
      <c r="R142" s="17">
        <v>428</v>
      </c>
      <c r="S142" s="177">
        <f t="shared" si="124"/>
        <v>4.4177908981121172E-3</v>
      </c>
      <c r="T142" s="17">
        <v>0</v>
      </c>
      <c r="U142" s="177">
        <f t="shared" si="125"/>
        <v>0</v>
      </c>
      <c r="V142" s="17">
        <v>557</v>
      </c>
      <c r="W142" s="164">
        <f t="shared" si="126"/>
        <v>5.7493213323561894E-3</v>
      </c>
      <c r="X142" s="78">
        <f t="shared" si="103"/>
        <v>96881</v>
      </c>
      <c r="Y142" s="50">
        <v>318</v>
      </c>
      <c r="Z142" s="168">
        <f t="shared" si="108"/>
        <v>5.4398959919256893E-3</v>
      </c>
      <c r="AA142" s="17">
        <v>43481</v>
      </c>
      <c r="AB142" s="168">
        <f t="shared" si="108"/>
        <v>0.74381169064440533</v>
      </c>
      <c r="AC142" s="17">
        <v>5663</v>
      </c>
      <c r="AD142" s="168">
        <f t="shared" si="109"/>
        <v>9.6874625793318167E-2</v>
      </c>
      <c r="AE142" s="17">
        <v>6365</v>
      </c>
      <c r="AF142" s="168">
        <f t="shared" si="110"/>
        <v>0.10888345279436167</v>
      </c>
      <c r="AG142" s="17">
        <v>2282</v>
      </c>
      <c r="AH142" s="168">
        <f t="shared" si="111"/>
        <v>3.9037241048976171E-2</v>
      </c>
      <c r="AI142" s="17">
        <v>227</v>
      </c>
      <c r="AJ142" s="168">
        <f t="shared" si="112"/>
        <v>3.8831961954941237E-3</v>
      </c>
      <c r="AK142" s="17">
        <v>0</v>
      </c>
      <c r="AL142" s="168">
        <f t="shared" si="113"/>
        <v>0</v>
      </c>
      <c r="AM142" s="17">
        <v>121</v>
      </c>
      <c r="AN142" s="168">
        <f t="shared" si="114"/>
        <v>2.0698975315188942E-3</v>
      </c>
      <c r="AO142" s="17">
        <v>0</v>
      </c>
      <c r="AP142" s="168">
        <f t="shared" si="115"/>
        <v>0</v>
      </c>
      <c r="AQ142" s="17">
        <v>0</v>
      </c>
      <c r="AR142" s="168">
        <f t="shared" si="116"/>
        <v>0</v>
      </c>
      <c r="AS142" s="203">
        <f t="shared" si="104"/>
        <v>58457</v>
      </c>
      <c r="AT142" s="194">
        <v>23533</v>
      </c>
      <c r="AU142" s="44">
        <v>428</v>
      </c>
      <c r="AV142" s="211">
        <f t="shared" si="127"/>
        <v>0.12186788154897495</v>
      </c>
      <c r="AW142" s="39">
        <v>1008</v>
      </c>
      <c r="AX142" s="211">
        <f t="shared" si="128"/>
        <v>0.28701594533029612</v>
      </c>
      <c r="AY142" s="39">
        <v>794</v>
      </c>
      <c r="AZ142" s="211">
        <f t="shared" si="129"/>
        <v>0.22608200455580865</v>
      </c>
      <c r="BA142" s="39">
        <v>1282</v>
      </c>
      <c r="BB142" s="404">
        <f t="shared" si="130"/>
        <v>0.36503416856492027</v>
      </c>
      <c r="BC142" s="198">
        <v>0</v>
      </c>
      <c r="BD142" s="207">
        <f t="shared" si="105"/>
        <v>3512</v>
      </c>
      <c r="BE142" s="399">
        <v>0</v>
      </c>
      <c r="BF142" s="211">
        <f t="shared" si="131"/>
        <v>0</v>
      </c>
      <c r="BG142" s="39">
        <v>0</v>
      </c>
      <c r="BH142" s="211">
        <f t="shared" si="132"/>
        <v>0</v>
      </c>
      <c r="BI142" s="39">
        <v>32</v>
      </c>
      <c r="BJ142" s="198">
        <v>0</v>
      </c>
      <c r="BK142" s="215">
        <f t="shared" si="133"/>
        <v>1.2003450992160245E-3</v>
      </c>
      <c r="BL142" s="198">
        <v>0</v>
      </c>
      <c r="BM142" s="215">
        <f t="shared" si="106"/>
        <v>0</v>
      </c>
      <c r="BN142" s="198">
        <v>26627</v>
      </c>
      <c r="BO142" s="215">
        <f t="shared" si="107"/>
        <v>0.99879965490078393</v>
      </c>
      <c r="BP142" s="207">
        <f t="shared" si="134"/>
        <v>26659</v>
      </c>
    </row>
    <row r="143" spans="2:68" ht="15" customHeight="1" thickBot="1" x14ac:dyDescent="0.3">
      <c r="B143" s="935" t="s">
        <v>30</v>
      </c>
      <c r="C143" s="950"/>
      <c r="D143" s="40">
        <f>SUM(D131:D142)</f>
        <v>23771</v>
      </c>
      <c r="E143" s="178">
        <f t="shared" si="117"/>
        <v>1.7931973014911503E-2</v>
      </c>
      <c r="F143" s="28">
        <f>SUM(F131:F142)</f>
        <v>985549</v>
      </c>
      <c r="G143" s="178">
        <f t="shared" si="118"/>
        <v>0.74346212077207585</v>
      </c>
      <c r="H143" s="28">
        <f>SUM(H131:H142)</f>
        <v>158882</v>
      </c>
      <c r="I143" s="178">
        <f t="shared" si="119"/>
        <v>0.11985476995310122</v>
      </c>
      <c r="J143" s="28">
        <f>SUM(J131:J142)</f>
        <v>77120</v>
      </c>
      <c r="K143" s="178">
        <f t="shared" si="120"/>
        <v>5.8176507463294565E-2</v>
      </c>
      <c r="L143" s="28">
        <f>SUM(L131:L142)</f>
        <v>60807</v>
      </c>
      <c r="M143" s="178">
        <f t="shared" si="121"/>
        <v>4.5870576884343262E-2</v>
      </c>
      <c r="N143" s="28">
        <f>SUM(N131:N142)</f>
        <v>2614</v>
      </c>
      <c r="O143" s="178">
        <f t="shared" si="122"/>
        <v>1.9719059972646783E-3</v>
      </c>
      <c r="P143" s="28">
        <f>SUM(P131:P142)</f>
        <v>12</v>
      </c>
      <c r="Q143" s="185">
        <f t="shared" si="123"/>
        <v>9.0523611198072453E-6</v>
      </c>
      <c r="R143" s="28">
        <f>SUM(R131:R142)</f>
        <v>7620</v>
      </c>
      <c r="S143" s="178">
        <f t="shared" si="124"/>
        <v>5.7482493110776007E-3</v>
      </c>
      <c r="T143" s="28">
        <f>SUM(T131:T142)</f>
        <v>0</v>
      </c>
      <c r="U143" s="178">
        <f t="shared" si="125"/>
        <v>0</v>
      </c>
      <c r="V143" s="28">
        <f>SUM(V131:V142)</f>
        <v>9246</v>
      </c>
      <c r="W143" s="143">
        <f t="shared" si="126"/>
        <v>6.9748442428114827E-3</v>
      </c>
      <c r="X143" s="29">
        <f t="shared" si="103"/>
        <v>1325621</v>
      </c>
      <c r="Y143" s="45">
        <f>SUM(Y131:Y142)</f>
        <v>3091</v>
      </c>
      <c r="Z143" s="159">
        <f t="shared" si="108"/>
        <v>4.6814962007333486E-3</v>
      </c>
      <c r="AA143" s="28">
        <f>SUM(AA131:AA142)</f>
        <v>478022</v>
      </c>
      <c r="AB143" s="159">
        <f t="shared" si="108"/>
        <v>0.72399164570267127</v>
      </c>
      <c r="AC143" s="28">
        <f>SUM(AC131:AC142)</f>
        <v>64823</v>
      </c>
      <c r="AD143" s="159">
        <f t="shared" si="109"/>
        <v>9.8178139184774457E-2</v>
      </c>
      <c r="AE143" s="28">
        <f>SUM(AE131:AE142)</f>
        <v>81556</v>
      </c>
      <c r="AF143" s="159">
        <f t="shared" si="110"/>
        <v>0.12352122424684858</v>
      </c>
      <c r="AG143" s="28">
        <f>SUM(AG131:AG142)</f>
        <v>26492</v>
      </c>
      <c r="AH143" s="159">
        <f t="shared" si="111"/>
        <v>4.0123648447048813E-2</v>
      </c>
      <c r="AI143" s="28">
        <f>SUM(AI131:AI142)</f>
        <v>3274</v>
      </c>
      <c r="AJ143" s="159">
        <f t="shared" si="112"/>
        <v>4.9586601621484901E-3</v>
      </c>
      <c r="AK143" s="28">
        <f>SUM(AK131:AK142)</f>
        <v>0</v>
      </c>
      <c r="AL143" s="159">
        <f t="shared" si="113"/>
        <v>0</v>
      </c>
      <c r="AM143" s="28">
        <f>SUM(AM131:AM142)</f>
        <v>2962</v>
      </c>
      <c r="AN143" s="159">
        <f t="shared" si="114"/>
        <v>4.4861183262931668E-3</v>
      </c>
      <c r="AO143" s="28">
        <f>SUM(AO131:AO142)</f>
        <v>1</v>
      </c>
      <c r="AP143" s="191">
        <f t="shared" si="115"/>
        <v>1.5145571662029598E-6</v>
      </c>
      <c r="AQ143" s="28">
        <f>SUM(AQ131:AQ142)</f>
        <v>38</v>
      </c>
      <c r="AR143" s="159">
        <f t="shared" si="116"/>
        <v>5.7553172315712469E-5</v>
      </c>
      <c r="AS143" s="41">
        <f t="shared" si="104"/>
        <v>660259</v>
      </c>
      <c r="AT143" s="195">
        <f>SUM(AT131:AT142)</f>
        <v>25936</v>
      </c>
      <c r="AU143" s="45">
        <f>SUM(AU131:AU142)</f>
        <v>4333</v>
      </c>
      <c r="AV143" s="159">
        <f t="shared" si="127"/>
        <v>0.10513417770660455</v>
      </c>
      <c r="AW143" s="28">
        <f>SUM(AW131:AW142)</f>
        <v>11800</v>
      </c>
      <c r="AX143" s="159">
        <f t="shared" si="128"/>
        <v>0.28631047702237106</v>
      </c>
      <c r="AY143" s="28">
        <f>SUM(AY131:AY142)</f>
        <v>8051</v>
      </c>
      <c r="AZ143" s="159">
        <f t="shared" si="129"/>
        <v>0.19534624156839908</v>
      </c>
      <c r="BA143" s="28">
        <f>SUM(BA131:BA142)</f>
        <v>17030</v>
      </c>
      <c r="BB143" s="403">
        <f t="shared" si="130"/>
        <v>0.41320910370262531</v>
      </c>
      <c r="BC143" s="29">
        <f>SUM(BC131:BC142)</f>
        <v>290</v>
      </c>
      <c r="BD143" s="41">
        <f t="shared" si="105"/>
        <v>41214</v>
      </c>
      <c r="BE143" s="40">
        <f>SUM(BE131:BE142)</f>
        <v>0</v>
      </c>
      <c r="BF143" s="159">
        <f t="shared" si="131"/>
        <v>0</v>
      </c>
      <c r="BG143" s="28">
        <f>SUM(BG131:BG142)</f>
        <v>0</v>
      </c>
      <c r="BH143" s="159">
        <f t="shared" si="132"/>
        <v>0</v>
      </c>
      <c r="BI143" s="28">
        <f>SUM(BI131:BI142)</f>
        <v>406</v>
      </c>
      <c r="BJ143" s="28">
        <f>SUM(BJ131:BJ142)</f>
        <v>0</v>
      </c>
      <c r="BK143" s="142">
        <f t="shared" si="133"/>
        <v>2.1577983016639228E-3</v>
      </c>
      <c r="BL143" s="29">
        <v>0</v>
      </c>
      <c r="BM143" s="142">
        <f t="shared" si="106"/>
        <v>0</v>
      </c>
      <c r="BN143" s="29">
        <f>SUM(BN131:BN142)</f>
        <v>321855</v>
      </c>
      <c r="BO143" s="142">
        <f t="shared" si="107"/>
        <v>0.99784220169833604</v>
      </c>
      <c r="BP143" s="41">
        <f t="shared" si="134"/>
        <v>322551</v>
      </c>
    </row>
    <row r="144" spans="2:68" ht="15" customHeight="1" x14ac:dyDescent="0.25">
      <c r="B144" s="911">
        <v>2017</v>
      </c>
      <c r="C144" s="66" t="s">
        <v>143</v>
      </c>
      <c r="D144" s="35">
        <v>2018</v>
      </c>
      <c r="E144" s="166">
        <f t="shared" si="117"/>
        <v>1.893750997081484E-2</v>
      </c>
      <c r="F144" s="15">
        <v>80570</v>
      </c>
      <c r="G144" s="166">
        <f t="shared" si="118"/>
        <v>0.75609275438481249</v>
      </c>
      <c r="H144" s="15">
        <v>12035</v>
      </c>
      <c r="I144" s="166">
        <f t="shared" si="119"/>
        <v>0.11294000619363558</v>
      </c>
      <c r="J144" s="15">
        <v>5959</v>
      </c>
      <c r="K144" s="166">
        <f t="shared" si="120"/>
        <v>5.5921021762183165E-2</v>
      </c>
      <c r="L144" s="15">
        <v>4896</v>
      </c>
      <c r="M144" s="166">
        <f t="shared" si="121"/>
        <v>4.5945514775574556E-2</v>
      </c>
      <c r="N144" s="15">
        <v>221</v>
      </c>
      <c r="O144" s="166">
        <f t="shared" si="122"/>
        <v>2.0739294863974626E-3</v>
      </c>
      <c r="P144" s="15">
        <v>0</v>
      </c>
      <c r="Q144" s="166">
        <f t="shared" si="123"/>
        <v>0</v>
      </c>
      <c r="R144" s="15">
        <v>402</v>
      </c>
      <c r="S144" s="166">
        <f t="shared" si="124"/>
        <v>3.772487120053303E-3</v>
      </c>
      <c r="T144" s="15">
        <v>0</v>
      </c>
      <c r="U144" s="166">
        <f t="shared" si="125"/>
        <v>0</v>
      </c>
      <c r="V144" s="15">
        <v>460</v>
      </c>
      <c r="W144" s="165">
        <f t="shared" si="126"/>
        <v>4.3167763065286554E-3</v>
      </c>
      <c r="X144" s="76">
        <f t="shared" si="103"/>
        <v>106561</v>
      </c>
      <c r="Y144" s="47">
        <v>354</v>
      </c>
      <c r="Z144" s="189">
        <f t="shared" si="108"/>
        <v>6.3480677844526138E-3</v>
      </c>
      <c r="AA144" s="15">
        <v>41195</v>
      </c>
      <c r="AB144" s="189">
        <f t="shared" si="108"/>
        <v>0.73872500672464803</v>
      </c>
      <c r="AC144" s="15">
        <v>5960</v>
      </c>
      <c r="AD144" s="189">
        <f t="shared" ref="AD144:AD175" si="135">AC144/$AS144</f>
        <v>0.106877073433157</v>
      </c>
      <c r="AE144" s="15">
        <v>4619</v>
      </c>
      <c r="AF144" s="189">
        <f t="shared" ref="AF144:AF175" si="136">AE144/$AS144</f>
        <v>8.2829731910696675E-2</v>
      </c>
      <c r="AG144" s="15">
        <v>3093</v>
      </c>
      <c r="AH144" s="189">
        <f t="shared" ref="AH144:AH175" si="137">AG144/$AS144</f>
        <v>5.5464897337039361E-2</v>
      </c>
      <c r="AI144" s="15">
        <v>343</v>
      </c>
      <c r="AJ144" s="189">
        <f t="shared" ref="AJ144:AJ175" si="138">AI144/$AS144</f>
        <v>6.1508114408679281E-3</v>
      </c>
      <c r="AK144" s="15">
        <v>0</v>
      </c>
      <c r="AL144" s="189">
        <f t="shared" ref="AL144:AL175" si="139">AK144/$AS144</f>
        <v>0</v>
      </c>
      <c r="AM144" s="15">
        <v>173</v>
      </c>
      <c r="AN144" s="189">
        <f t="shared" ref="AN144:AN175" si="140">AM144/$AS144</f>
        <v>3.1023043127409665E-3</v>
      </c>
      <c r="AO144" s="15">
        <v>0</v>
      </c>
      <c r="AP144" s="189">
        <f t="shared" ref="AP144:AP175" si="141">AO144/$AS144</f>
        <v>0</v>
      </c>
      <c r="AQ144" s="15">
        <v>28</v>
      </c>
      <c r="AR144" s="189">
        <f t="shared" ref="AR144:AR175" si="142">AQ144/$AS144</f>
        <v>5.0210705639738189E-4</v>
      </c>
      <c r="AS144" s="201">
        <f t="shared" si="104"/>
        <v>55765</v>
      </c>
      <c r="AT144" s="192">
        <v>13428</v>
      </c>
      <c r="AU144" s="42">
        <v>594</v>
      </c>
      <c r="AV144" s="212">
        <f t="shared" si="127"/>
        <v>0.17147806004618937</v>
      </c>
      <c r="AW144" s="36">
        <v>775</v>
      </c>
      <c r="AX144" s="212">
        <f t="shared" si="128"/>
        <v>0.223729792147806</v>
      </c>
      <c r="AY144" s="36">
        <v>613</v>
      </c>
      <c r="AZ144" s="212">
        <f t="shared" si="129"/>
        <v>0.17696304849884525</v>
      </c>
      <c r="BA144" s="36">
        <v>1482</v>
      </c>
      <c r="BB144" s="402">
        <f t="shared" si="130"/>
        <v>0.42782909930715934</v>
      </c>
      <c r="BC144" s="196">
        <v>20</v>
      </c>
      <c r="BD144" s="208">
        <f t="shared" si="105"/>
        <v>3464</v>
      </c>
      <c r="BE144" s="401">
        <v>0</v>
      </c>
      <c r="BF144" s="212">
        <f t="shared" si="131"/>
        <v>0</v>
      </c>
      <c r="BG144" s="36">
        <v>0</v>
      </c>
      <c r="BH144" s="212">
        <f t="shared" si="132"/>
        <v>0</v>
      </c>
      <c r="BI144" s="36">
        <v>1</v>
      </c>
      <c r="BJ144" s="196">
        <v>0</v>
      </c>
      <c r="BK144" s="216">
        <f t="shared" si="133"/>
        <v>8.5515331677322147E-4</v>
      </c>
      <c r="BL144" s="196">
        <v>0</v>
      </c>
      <c r="BM144" s="216">
        <f t="shared" si="106"/>
        <v>0</v>
      </c>
      <c r="BN144" s="196">
        <v>24536</v>
      </c>
      <c r="BO144" s="216">
        <f t="shared" si="107"/>
        <v>0.99914484668322678</v>
      </c>
      <c r="BP144" s="208">
        <f t="shared" si="134"/>
        <v>24557</v>
      </c>
    </row>
    <row r="145" spans="2:68" ht="15" customHeight="1" x14ac:dyDescent="0.25">
      <c r="B145" s="912"/>
      <c r="C145" s="67" t="s">
        <v>144</v>
      </c>
      <c r="D145" s="37">
        <v>1920</v>
      </c>
      <c r="E145" s="176">
        <f t="shared" si="117"/>
        <v>1.7479811727861182E-2</v>
      </c>
      <c r="F145" s="14">
        <v>82003</v>
      </c>
      <c r="G145" s="176">
        <f t="shared" si="118"/>
        <v>0.74656093808322943</v>
      </c>
      <c r="H145" s="14">
        <v>12670</v>
      </c>
      <c r="I145" s="176">
        <f t="shared" si="119"/>
        <v>0.11534854926666728</v>
      </c>
      <c r="J145" s="14">
        <v>6952</v>
      </c>
      <c r="K145" s="176">
        <f t="shared" si="120"/>
        <v>6.329148496463069E-2</v>
      </c>
      <c r="L145" s="14">
        <v>4941</v>
      </c>
      <c r="M145" s="176">
        <f t="shared" si="121"/>
        <v>4.4983202993417758E-2</v>
      </c>
      <c r="N145" s="14">
        <v>187</v>
      </c>
      <c r="O145" s="176">
        <f t="shared" si="122"/>
        <v>1.702460829744813E-3</v>
      </c>
      <c r="P145" s="14">
        <v>0</v>
      </c>
      <c r="Q145" s="176">
        <f t="shared" si="123"/>
        <v>0</v>
      </c>
      <c r="R145" s="14">
        <v>595</v>
      </c>
      <c r="S145" s="176">
        <f t="shared" si="124"/>
        <v>5.416920821915314E-3</v>
      </c>
      <c r="T145" s="14">
        <v>0</v>
      </c>
      <c r="U145" s="176">
        <f t="shared" si="125"/>
        <v>0</v>
      </c>
      <c r="V145" s="14">
        <v>573</v>
      </c>
      <c r="W145" s="163">
        <f t="shared" si="126"/>
        <v>5.2166313125335713E-3</v>
      </c>
      <c r="X145" s="77">
        <f t="shared" si="103"/>
        <v>109841</v>
      </c>
      <c r="Y145" s="48">
        <v>422</v>
      </c>
      <c r="Z145" s="167">
        <f t="shared" si="108"/>
        <v>5.1993494652801736E-3</v>
      </c>
      <c r="AA145" s="14">
        <v>57282</v>
      </c>
      <c r="AB145" s="167">
        <f t="shared" si="108"/>
        <v>0.70575624661179837</v>
      </c>
      <c r="AC145" s="14">
        <v>7985</v>
      </c>
      <c r="AD145" s="167">
        <f t="shared" si="135"/>
        <v>9.8381055640431717E-2</v>
      </c>
      <c r="AE145" s="14">
        <v>11354</v>
      </c>
      <c r="AF145" s="167">
        <f t="shared" si="136"/>
        <v>0.13988960622936278</v>
      </c>
      <c r="AG145" s="14">
        <v>3429</v>
      </c>
      <c r="AH145" s="167">
        <f t="shared" si="137"/>
        <v>4.2247794588733921E-2</v>
      </c>
      <c r="AI145" s="14">
        <v>505</v>
      </c>
      <c r="AJ145" s="167">
        <f t="shared" si="138"/>
        <v>6.2219703316741416E-3</v>
      </c>
      <c r="AK145" s="14">
        <v>0</v>
      </c>
      <c r="AL145" s="167">
        <f t="shared" si="139"/>
        <v>0</v>
      </c>
      <c r="AM145" s="14">
        <v>165</v>
      </c>
      <c r="AN145" s="167">
        <f t="shared" si="140"/>
        <v>2.0329209994578877E-3</v>
      </c>
      <c r="AO145" s="14">
        <v>0</v>
      </c>
      <c r="AP145" s="167">
        <f t="shared" si="141"/>
        <v>0</v>
      </c>
      <c r="AQ145" s="14">
        <v>22</v>
      </c>
      <c r="AR145" s="167">
        <f t="shared" si="142"/>
        <v>2.710561332610517E-4</v>
      </c>
      <c r="AS145" s="202">
        <f t="shared" si="104"/>
        <v>81164</v>
      </c>
      <c r="AT145" s="193">
        <v>16509</v>
      </c>
      <c r="AU145" s="43">
        <v>725</v>
      </c>
      <c r="AV145" s="210">
        <f t="shared" si="127"/>
        <v>0.18642324505014143</v>
      </c>
      <c r="AW145" s="132">
        <v>726</v>
      </c>
      <c r="AX145" s="210">
        <f t="shared" si="128"/>
        <v>0.18668038056055541</v>
      </c>
      <c r="AY145" s="132">
        <v>685</v>
      </c>
      <c r="AZ145" s="210">
        <f t="shared" si="129"/>
        <v>0.17613782463358191</v>
      </c>
      <c r="BA145" s="132">
        <v>1753</v>
      </c>
      <c r="BB145" s="405">
        <f t="shared" si="130"/>
        <v>0.45075854975572127</v>
      </c>
      <c r="BC145" s="197">
        <v>40</v>
      </c>
      <c r="BD145" s="206">
        <f t="shared" si="105"/>
        <v>3889</v>
      </c>
      <c r="BE145" s="400">
        <v>0</v>
      </c>
      <c r="BF145" s="210">
        <f t="shared" si="131"/>
        <v>0</v>
      </c>
      <c r="BG145" s="132">
        <v>0</v>
      </c>
      <c r="BH145" s="210">
        <f t="shared" si="132"/>
        <v>0</v>
      </c>
      <c r="BI145" s="132">
        <v>0</v>
      </c>
      <c r="BJ145" s="197">
        <v>0</v>
      </c>
      <c r="BK145" s="214">
        <f t="shared" si="133"/>
        <v>1.4991379956524999E-3</v>
      </c>
      <c r="BL145" s="197">
        <v>0</v>
      </c>
      <c r="BM145" s="214">
        <f t="shared" si="106"/>
        <v>0</v>
      </c>
      <c r="BN145" s="197">
        <v>26642</v>
      </c>
      <c r="BO145" s="214">
        <f t="shared" si="107"/>
        <v>0.99850086200434751</v>
      </c>
      <c r="BP145" s="206">
        <f t="shared" si="134"/>
        <v>26682</v>
      </c>
    </row>
    <row r="146" spans="2:68" ht="15" customHeight="1" x14ac:dyDescent="0.25">
      <c r="B146" s="912"/>
      <c r="C146" s="67" t="s">
        <v>145</v>
      </c>
      <c r="D146" s="37">
        <v>2239</v>
      </c>
      <c r="E146" s="176">
        <f t="shared" si="117"/>
        <v>1.8435114818077775E-2</v>
      </c>
      <c r="F146" s="14">
        <v>91126</v>
      </c>
      <c r="G146" s="176">
        <f t="shared" si="118"/>
        <v>0.75029846936675093</v>
      </c>
      <c r="H146" s="14">
        <v>13759</v>
      </c>
      <c r="I146" s="176">
        <f t="shared" si="119"/>
        <v>0.11328662116209562</v>
      </c>
      <c r="J146" s="14">
        <v>7490</v>
      </c>
      <c r="K146" s="176">
        <f t="shared" si="120"/>
        <v>6.1669946399018551E-2</v>
      </c>
      <c r="L146" s="14">
        <v>5501</v>
      </c>
      <c r="M146" s="176">
        <f t="shared" si="121"/>
        <v>4.5293241006809218E-2</v>
      </c>
      <c r="N146" s="14">
        <v>162</v>
      </c>
      <c r="O146" s="176">
        <f t="shared" si="122"/>
        <v>1.333849307962751E-3</v>
      </c>
      <c r="P146" s="14">
        <v>0</v>
      </c>
      <c r="Q146" s="176">
        <f t="shared" si="123"/>
        <v>0</v>
      </c>
      <c r="R146" s="14">
        <v>530</v>
      </c>
      <c r="S146" s="176">
        <f t="shared" si="124"/>
        <v>4.3638279828410991E-3</v>
      </c>
      <c r="T146" s="14">
        <v>0</v>
      </c>
      <c r="U146" s="176">
        <f t="shared" si="125"/>
        <v>0</v>
      </c>
      <c r="V146" s="14">
        <v>646</v>
      </c>
      <c r="W146" s="163">
        <f t="shared" si="126"/>
        <v>5.3189299564440568E-3</v>
      </c>
      <c r="X146" s="77">
        <f t="shared" si="103"/>
        <v>121453</v>
      </c>
      <c r="Y146" s="48">
        <v>401</v>
      </c>
      <c r="Z146" s="167">
        <f t="shared" si="108"/>
        <v>4.7543957411996249E-3</v>
      </c>
      <c r="AA146" s="14">
        <v>61311</v>
      </c>
      <c r="AB146" s="167">
        <f t="shared" si="108"/>
        <v>0.72692458176730734</v>
      </c>
      <c r="AC146" s="14">
        <v>8207</v>
      </c>
      <c r="AD146" s="167">
        <f t="shared" si="135"/>
        <v>9.7305051990088098E-2</v>
      </c>
      <c r="AE146" s="14">
        <v>10600</v>
      </c>
      <c r="AF146" s="167">
        <f t="shared" si="136"/>
        <v>0.12567729390702251</v>
      </c>
      <c r="AG146" s="14">
        <v>3259</v>
      </c>
      <c r="AH146" s="167">
        <f t="shared" si="137"/>
        <v>3.8639839702168527E-2</v>
      </c>
      <c r="AI146" s="14">
        <v>391</v>
      </c>
      <c r="AJ146" s="167">
        <f t="shared" si="138"/>
        <v>4.6358322563816792E-3</v>
      </c>
      <c r="AK146" s="14">
        <v>0</v>
      </c>
      <c r="AL146" s="167">
        <f t="shared" si="139"/>
        <v>0</v>
      </c>
      <c r="AM146" s="14">
        <v>132</v>
      </c>
      <c r="AN146" s="167">
        <f t="shared" si="140"/>
        <v>1.5650379995968842E-3</v>
      </c>
      <c r="AO146" s="14">
        <v>0</v>
      </c>
      <c r="AP146" s="167">
        <f t="shared" si="141"/>
        <v>0</v>
      </c>
      <c r="AQ146" s="14">
        <v>42</v>
      </c>
      <c r="AR146" s="167">
        <f t="shared" si="142"/>
        <v>4.9796663623537219E-4</v>
      </c>
      <c r="AS146" s="202">
        <f t="shared" si="104"/>
        <v>84343</v>
      </c>
      <c r="AT146" s="193">
        <v>19568</v>
      </c>
      <c r="AU146" s="43">
        <v>655</v>
      </c>
      <c r="AV146" s="210">
        <f t="shared" si="127"/>
        <v>0.16140956136027601</v>
      </c>
      <c r="AW146" s="132">
        <v>701</v>
      </c>
      <c r="AX146" s="210">
        <f t="shared" si="128"/>
        <v>0.17274519467718089</v>
      </c>
      <c r="AY146" s="132">
        <v>781</v>
      </c>
      <c r="AZ146" s="210">
        <f t="shared" si="129"/>
        <v>0.19245933957614589</v>
      </c>
      <c r="BA146" s="132">
        <v>1921</v>
      </c>
      <c r="BB146" s="405">
        <f t="shared" si="130"/>
        <v>0.47338590438639722</v>
      </c>
      <c r="BC146" s="197">
        <v>60</v>
      </c>
      <c r="BD146" s="206">
        <f t="shared" si="105"/>
        <v>4058</v>
      </c>
      <c r="BE146" s="400">
        <v>0</v>
      </c>
      <c r="BF146" s="210">
        <f t="shared" si="131"/>
        <v>0</v>
      </c>
      <c r="BG146" s="132">
        <v>0</v>
      </c>
      <c r="BH146" s="210">
        <f t="shared" si="132"/>
        <v>0</v>
      </c>
      <c r="BI146" s="132">
        <v>0</v>
      </c>
      <c r="BJ146" s="197">
        <v>0</v>
      </c>
      <c r="BK146" s="214">
        <f t="shared" si="133"/>
        <v>2.208236722976703E-3</v>
      </c>
      <c r="BL146" s="197">
        <v>0</v>
      </c>
      <c r="BM146" s="214">
        <f t="shared" si="106"/>
        <v>0</v>
      </c>
      <c r="BN146" s="197">
        <v>27111</v>
      </c>
      <c r="BO146" s="214">
        <f t="shared" si="107"/>
        <v>0.99779176327702335</v>
      </c>
      <c r="BP146" s="206">
        <f t="shared" si="134"/>
        <v>27171</v>
      </c>
    </row>
    <row r="147" spans="2:68" ht="15" customHeight="1" x14ac:dyDescent="0.25">
      <c r="B147" s="912"/>
      <c r="C147" s="67" t="s">
        <v>15</v>
      </c>
      <c r="D147" s="37">
        <v>1705</v>
      </c>
      <c r="E147" s="176">
        <f t="shared" si="117"/>
        <v>1.8698250808795305E-2</v>
      </c>
      <c r="F147" s="14">
        <v>68675</v>
      </c>
      <c r="G147" s="176">
        <f t="shared" si="118"/>
        <v>0.75313922245983445</v>
      </c>
      <c r="H147" s="14">
        <v>10221</v>
      </c>
      <c r="I147" s="176">
        <f t="shared" si="119"/>
        <v>0.11209080440861983</v>
      </c>
      <c r="J147" s="14">
        <v>5364</v>
      </c>
      <c r="K147" s="176">
        <f t="shared" si="120"/>
        <v>5.8825464714591214E-2</v>
      </c>
      <c r="L147" s="14">
        <v>4180</v>
      </c>
      <c r="M147" s="176">
        <f t="shared" si="121"/>
        <v>4.5840872950594948E-2</v>
      </c>
      <c r="N147" s="14">
        <v>119</v>
      </c>
      <c r="O147" s="176">
        <f t="shared" si="122"/>
        <v>1.3050392060097603E-3</v>
      </c>
      <c r="P147" s="14">
        <v>0</v>
      </c>
      <c r="Q147" s="176">
        <f t="shared" si="123"/>
        <v>0</v>
      </c>
      <c r="R147" s="14">
        <v>378</v>
      </c>
      <c r="S147" s="176">
        <f t="shared" si="124"/>
        <v>4.1454186543839451E-3</v>
      </c>
      <c r="T147" s="14">
        <v>0</v>
      </c>
      <c r="U147" s="176">
        <f t="shared" si="125"/>
        <v>0</v>
      </c>
      <c r="V147" s="14">
        <v>543</v>
      </c>
      <c r="W147" s="163">
        <f t="shared" si="126"/>
        <v>5.9549267971705875E-3</v>
      </c>
      <c r="X147" s="77">
        <f t="shared" si="103"/>
        <v>91185</v>
      </c>
      <c r="Y147" s="48">
        <v>319</v>
      </c>
      <c r="Z147" s="167">
        <f t="shared" si="108"/>
        <v>5.908611013354572E-3</v>
      </c>
      <c r="AA147" s="14">
        <v>40401</v>
      </c>
      <c r="AB147" s="167">
        <f t="shared" si="108"/>
        <v>0.7483191020393043</v>
      </c>
      <c r="AC147" s="14">
        <v>5265</v>
      </c>
      <c r="AD147" s="167">
        <f t="shared" si="135"/>
        <v>9.7519865157717309E-2</v>
      </c>
      <c r="AE147" s="14">
        <v>5755</v>
      </c>
      <c r="AF147" s="167">
        <f t="shared" si="136"/>
        <v>0.10659578803089519</v>
      </c>
      <c r="AG147" s="14">
        <v>1923</v>
      </c>
      <c r="AH147" s="167">
        <f t="shared" si="137"/>
        <v>3.5618366704328656E-2</v>
      </c>
      <c r="AI147" s="14">
        <v>218</v>
      </c>
      <c r="AJ147" s="167">
        <f t="shared" si="138"/>
        <v>4.0378595639852565E-3</v>
      </c>
      <c r="AK147" s="14">
        <v>0</v>
      </c>
      <c r="AL147" s="167">
        <f t="shared" si="139"/>
        <v>0</v>
      </c>
      <c r="AM147" s="14">
        <v>60</v>
      </c>
      <c r="AN147" s="167">
        <f t="shared" si="140"/>
        <v>1.1113374946748412E-3</v>
      </c>
      <c r="AO147" s="14">
        <v>0</v>
      </c>
      <c r="AP147" s="167">
        <f t="shared" si="141"/>
        <v>0</v>
      </c>
      <c r="AQ147" s="14">
        <v>48</v>
      </c>
      <c r="AR147" s="167">
        <f t="shared" si="142"/>
        <v>8.8906999573987297E-4</v>
      </c>
      <c r="AS147" s="202">
        <f t="shared" si="104"/>
        <v>53989</v>
      </c>
      <c r="AT147" s="193">
        <v>16093</v>
      </c>
      <c r="AU147" s="43">
        <v>432</v>
      </c>
      <c r="AV147" s="210">
        <f t="shared" si="127"/>
        <v>0.16363636363636364</v>
      </c>
      <c r="AW147" s="132">
        <v>493</v>
      </c>
      <c r="AX147" s="210">
        <f t="shared" si="128"/>
        <v>0.18674242424242424</v>
      </c>
      <c r="AY147" s="132">
        <v>550</v>
      </c>
      <c r="AZ147" s="210">
        <f t="shared" si="129"/>
        <v>0.20833333333333334</v>
      </c>
      <c r="BA147" s="132">
        <v>1165</v>
      </c>
      <c r="BB147" s="405">
        <f t="shared" si="130"/>
        <v>0.44128787878787878</v>
      </c>
      <c r="BC147" s="197">
        <v>50</v>
      </c>
      <c r="BD147" s="206">
        <f t="shared" si="105"/>
        <v>2640</v>
      </c>
      <c r="BE147" s="400">
        <v>0</v>
      </c>
      <c r="BF147" s="210">
        <f t="shared" si="131"/>
        <v>0</v>
      </c>
      <c r="BG147" s="132">
        <v>0</v>
      </c>
      <c r="BH147" s="210">
        <f t="shared" si="132"/>
        <v>0</v>
      </c>
      <c r="BI147" s="132">
        <v>0</v>
      </c>
      <c r="BJ147" s="197">
        <v>0</v>
      </c>
      <c r="BK147" s="214">
        <f t="shared" si="133"/>
        <v>2.4640252316183719E-3</v>
      </c>
      <c r="BL147" s="197">
        <v>0</v>
      </c>
      <c r="BM147" s="214">
        <f t="shared" si="106"/>
        <v>0</v>
      </c>
      <c r="BN147" s="197">
        <v>20242</v>
      </c>
      <c r="BO147" s="214">
        <f t="shared" si="107"/>
        <v>0.99753597476838163</v>
      </c>
      <c r="BP147" s="206">
        <f t="shared" si="134"/>
        <v>20292</v>
      </c>
    </row>
    <row r="148" spans="2:68" ht="15" customHeight="1" x14ac:dyDescent="0.25">
      <c r="B148" s="912"/>
      <c r="C148" s="67" t="s">
        <v>146</v>
      </c>
      <c r="D148" s="37">
        <v>2163</v>
      </c>
      <c r="E148" s="176">
        <f t="shared" si="117"/>
        <v>1.7565230102078104E-2</v>
      </c>
      <c r="F148" s="14">
        <v>93151</v>
      </c>
      <c r="G148" s="176">
        <f t="shared" si="118"/>
        <v>0.7564580440308265</v>
      </c>
      <c r="H148" s="14">
        <v>13690</v>
      </c>
      <c r="I148" s="176">
        <f t="shared" si="119"/>
        <v>0.11117337036405421</v>
      </c>
      <c r="J148" s="14">
        <v>7438</v>
      </c>
      <c r="K148" s="176">
        <f t="shared" si="120"/>
        <v>6.0402303050974084E-2</v>
      </c>
      <c r="L148" s="14">
        <v>5269</v>
      </c>
      <c r="M148" s="176">
        <f t="shared" si="121"/>
        <v>4.2788348316157902E-2</v>
      </c>
      <c r="N148" s="14">
        <v>238</v>
      </c>
      <c r="O148" s="176">
        <f t="shared" si="122"/>
        <v>1.9327437652772025E-3</v>
      </c>
      <c r="P148" s="14">
        <v>0</v>
      </c>
      <c r="Q148" s="176">
        <f t="shared" si="123"/>
        <v>0</v>
      </c>
      <c r="R148" s="14">
        <v>575</v>
      </c>
      <c r="S148" s="176">
        <f t="shared" si="124"/>
        <v>4.6694439707327369E-3</v>
      </c>
      <c r="T148" s="14">
        <v>0</v>
      </c>
      <c r="U148" s="176">
        <f t="shared" si="125"/>
        <v>0</v>
      </c>
      <c r="V148" s="14">
        <v>617</v>
      </c>
      <c r="W148" s="163">
        <f t="shared" si="126"/>
        <v>5.0105163998993025E-3</v>
      </c>
      <c r="X148" s="77">
        <f t="shared" si="103"/>
        <v>123141</v>
      </c>
      <c r="Y148" s="48">
        <v>434</v>
      </c>
      <c r="Z148" s="167">
        <f t="shared" si="108"/>
        <v>5.7520775072563649E-3</v>
      </c>
      <c r="AA148" s="14">
        <v>53982</v>
      </c>
      <c r="AB148" s="167">
        <f t="shared" si="108"/>
        <v>0.71545771427814076</v>
      </c>
      <c r="AC148" s="14">
        <v>8053</v>
      </c>
      <c r="AD148" s="167">
        <f t="shared" si="135"/>
        <v>0.10673152111966706</v>
      </c>
      <c r="AE148" s="14">
        <v>9028</v>
      </c>
      <c r="AF148" s="167">
        <f t="shared" si="136"/>
        <v>0.11965381505877987</v>
      </c>
      <c r="AG148" s="14">
        <v>3375</v>
      </c>
      <c r="AH148" s="167">
        <f t="shared" si="137"/>
        <v>4.4731017481544316E-2</v>
      </c>
      <c r="AI148" s="14">
        <v>364</v>
      </c>
      <c r="AJ148" s="167">
        <f t="shared" si="138"/>
        <v>4.8243230706021129E-3</v>
      </c>
      <c r="AK148" s="14">
        <v>104</v>
      </c>
      <c r="AL148" s="167">
        <f t="shared" si="139"/>
        <v>1.3783780201720322E-3</v>
      </c>
      <c r="AM148" s="14">
        <v>98</v>
      </c>
      <c r="AN148" s="167">
        <f t="shared" si="140"/>
        <v>1.2988562113159534E-3</v>
      </c>
      <c r="AO148" s="14">
        <v>0</v>
      </c>
      <c r="AP148" s="167">
        <f t="shared" si="141"/>
        <v>0</v>
      </c>
      <c r="AQ148" s="14">
        <v>13</v>
      </c>
      <c r="AR148" s="167">
        <f t="shared" si="142"/>
        <v>1.7229725252150403E-4</v>
      </c>
      <c r="AS148" s="202">
        <f t="shared" si="104"/>
        <v>75451</v>
      </c>
      <c r="AT148" s="193">
        <v>20132</v>
      </c>
      <c r="AU148" s="43">
        <v>547</v>
      </c>
      <c r="AV148" s="210">
        <f t="shared" si="127"/>
        <v>0.14455602536997886</v>
      </c>
      <c r="AW148" s="132">
        <v>604</v>
      </c>
      <c r="AX148" s="210">
        <f t="shared" si="128"/>
        <v>0.15961945031712474</v>
      </c>
      <c r="AY148" s="132">
        <v>785</v>
      </c>
      <c r="AZ148" s="210">
        <f t="shared" si="129"/>
        <v>0.20745243128964058</v>
      </c>
      <c r="BA148" s="132">
        <v>1848</v>
      </c>
      <c r="BB148" s="405">
        <f t="shared" si="130"/>
        <v>0.48837209302325579</v>
      </c>
      <c r="BC148" s="197">
        <v>0</v>
      </c>
      <c r="BD148" s="206">
        <f t="shared" si="105"/>
        <v>3784</v>
      </c>
      <c r="BE148" s="400">
        <v>0</v>
      </c>
      <c r="BF148" s="210">
        <f t="shared" si="131"/>
        <v>0</v>
      </c>
      <c r="BG148" s="132">
        <v>0</v>
      </c>
      <c r="BH148" s="210">
        <f t="shared" si="132"/>
        <v>0</v>
      </c>
      <c r="BI148" s="132">
        <v>0</v>
      </c>
      <c r="BJ148" s="197">
        <v>0</v>
      </c>
      <c r="BK148" s="214">
        <f t="shared" si="133"/>
        <v>0</v>
      </c>
      <c r="BL148" s="197">
        <v>0</v>
      </c>
      <c r="BM148" s="214">
        <f t="shared" si="106"/>
        <v>0</v>
      </c>
      <c r="BN148" s="197">
        <v>27429</v>
      </c>
      <c r="BO148" s="214">
        <f t="shared" si="107"/>
        <v>1</v>
      </c>
      <c r="BP148" s="206">
        <f t="shared" si="134"/>
        <v>27429</v>
      </c>
    </row>
    <row r="149" spans="2:68" ht="15" customHeight="1" x14ac:dyDescent="0.25">
      <c r="B149" s="912"/>
      <c r="C149" s="67" t="s">
        <v>152</v>
      </c>
      <c r="D149" s="37">
        <v>2113</v>
      </c>
      <c r="E149" s="176">
        <f t="shared" si="117"/>
        <v>1.8456082733561596E-2</v>
      </c>
      <c r="F149" s="14">
        <v>86454</v>
      </c>
      <c r="G149" s="176">
        <f t="shared" si="118"/>
        <v>0.75513590944029063</v>
      </c>
      <c r="H149" s="14">
        <v>13361</v>
      </c>
      <c r="I149" s="176">
        <f t="shared" si="119"/>
        <v>0.11670218712878205</v>
      </c>
      <c r="J149" s="14">
        <v>6489</v>
      </c>
      <c r="K149" s="176">
        <f t="shared" si="120"/>
        <v>5.6678429180350778E-2</v>
      </c>
      <c r="L149" s="14">
        <v>4796</v>
      </c>
      <c r="M149" s="176">
        <f t="shared" si="121"/>
        <v>4.1890853189853958E-2</v>
      </c>
      <c r="N149" s="14">
        <v>175</v>
      </c>
      <c r="O149" s="176">
        <f t="shared" si="122"/>
        <v>1.5285444762769898E-3</v>
      </c>
      <c r="P149" s="14">
        <v>0</v>
      </c>
      <c r="Q149" s="176">
        <f t="shared" si="123"/>
        <v>0</v>
      </c>
      <c r="R149" s="14">
        <v>529</v>
      </c>
      <c r="S149" s="176">
        <f t="shared" si="124"/>
        <v>4.6205715882887289E-3</v>
      </c>
      <c r="T149" s="14">
        <v>0</v>
      </c>
      <c r="U149" s="176">
        <f t="shared" si="125"/>
        <v>0</v>
      </c>
      <c r="V149" s="14">
        <v>571</v>
      </c>
      <c r="W149" s="163">
        <f t="shared" si="126"/>
        <v>4.9874222625952069E-3</v>
      </c>
      <c r="X149" s="77">
        <f t="shared" si="103"/>
        <v>114488</v>
      </c>
      <c r="Y149" s="48">
        <v>414</v>
      </c>
      <c r="Z149" s="167">
        <f t="shared" si="108"/>
        <v>9.6214181133654052E-3</v>
      </c>
      <c r="AA149" s="14">
        <v>33089</v>
      </c>
      <c r="AB149" s="167">
        <f t="shared" si="108"/>
        <v>0.76899300471774845</v>
      </c>
      <c r="AC149" s="14">
        <v>4782</v>
      </c>
      <c r="AD149" s="167">
        <f t="shared" si="135"/>
        <v>0.11113435125148156</v>
      </c>
      <c r="AE149" s="14">
        <v>3001</v>
      </c>
      <c r="AF149" s="167">
        <f t="shared" si="136"/>
        <v>6.9743661251713954E-2</v>
      </c>
      <c r="AG149" s="14">
        <v>1582</v>
      </c>
      <c r="AH149" s="167">
        <f t="shared" si="137"/>
        <v>3.6765902066048482E-2</v>
      </c>
      <c r="AI149" s="14">
        <v>154</v>
      </c>
      <c r="AJ149" s="167">
        <f t="shared" si="138"/>
        <v>3.5789816170489668E-3</v>
      </c>
      <c r="AK149" s="14">
        <v>0</v>
      </c>
      <c r="AL149" s="167">
        <f t="shared" si="139"/>
        <v>0</v>
      </c>
      <c r="AM149" s="14">
        <v>6</v>
      </c>
      <c r="AN149" s="167">
        <f t="shared" si="140"/>
        <v>1.3944084222268703E-4</v>
      </c>
      <c r="AO149" s="14">
        <v>1</v>
      </c>
      <c r="AP149" s="173">
        <f t="shared" si="141"/>
        <v>2.3240140370447838E-5</v>
      </c>
      <c r="AQ149" s="14">
        <v>0</v>
      </c>
      <c r="AR149" s="167">
        <f t="shared" si="142"/>
        <v>0</v>
      </c>
      <c r="AS149" s="202">
        <f t="shared" si="104"/>
        <v>43029</v>
      </c>
      <c r="AT149" s="193">
        <v>20361</v>
      </c>
      <c r="AU149" s="43">
        <v>519</v>
      </c>
      <c r="AV149" s="210">
        <f t="shared" si="127"/>
        <v>0.17083607636603029</v>
      </c>
      <c r="AW149" s="132">
        <v>560</v>
      </c>
      <c r="AX149" s="210">
        <f t="shared" si="128"/>
        <v>0.18433179723502305</v>
      </c>
      <c r="AY149" s="132">
        <v>672</v>
      </c>
      <c r="AZ149" s="210">
        <f t="shared" si="129"/>
        <v>0.22119815668202766</v>
      </c>
      <c r="BA149" s="132">
        <v>1287</v>
      </c>
      <c r="BB149" s="405">
        <f t="shared" si="130"/>
        <v>0.42363396971691902</v>
      </c>
      <c r="BC149" s="197">
        <v>0</v>
      </c>
      <c r="BD149" s="206">
        <f t="shared" si="105"/>
        <v>3038</v>
      </c>
      <c r="BE149" s="400">
        <v>0</v>
      </c>
      <c r="BF149" s="210">
        <f t="shared" si="131"/>
        <v>0</v>
      </c>
      <c r="BG149" s="132">
        <v>0</v>
      </c>
      <c r="BH149" s="210">
        <f t="shared" si="132"/>
        <v>0</v>
      </c>
      <c r="BI149" s="132">
        <v>0</v>
      </c>
      <c r="BJ149" s="197">
        <v>0</v>
      </c>
      <c r="BK149" s="214">
        <f t="shared" si="133"/>
        <v>0</v>
      </c>
      <c r="BL149" s="197">
        <v>0</v>
      </c>
      <c r="BM149" s="214">
        <f t="shared" si="106"/>
        <v>0</v>
      </c>
      <c r="BN149" s="197">
        <v>24439</v>
      </c>
      <c r="BO149" s="214">
        <f t="shared" si="107"/>
        <v>1</v>
      </c>
      <c r="BP149" s="206">
        <f t="shared" si="134"/>
        <v>24439</v>
      </c>
    </row>
    <row r="150" spans="2:68" ht="15" customHeight="1" x14ac:dyDescent="0.25">
      <c r="B150" s="912"/>
      <c r="C150" s="67" t="s">
        <v>147</v>
      </c>
      <c r="D150" s="37">
        <v>1822</v>
      </c>
      <c r="E150" s="176">
        <f t="shared" si="117"/>
        <v>1.7671820139279548E-2</v>
      </c>
      <c r="F150" s="14">
        <v>77850</v>
      </c>
      <c r="G150" s="176">
        <f t="shared" si="118"/>
        <v>0.75507749607185115</v>
      </c>
      <c r="H150" s="14">
        <v>13092</v>
      </c>
      <c r="I150" s="176">
        <f t="shared" si="119"/>
        <v>0.12698104789431824</v>
      </c>
      <c r="J150" s="14">
        <v>5350</v>
      </c>
      <c r="K150" s="176">
        <f t="shared" si="120"/>
        <v>5.1890361001726448E-2</v>
      </c>
      <c r="L150" s="14">
        <v>3993</v>
      </c>
      <c r="M150" s="176">
        <f t="shared" si="121"/>
        <v>3.8728637659793216E-2</v>
      </c>
      <c r="N150" s="14">
        <v>77</v>
      </c>
      <c r="O150" s="176">
        <f t="shared" si="122"/>
        <v>7.4683323310896011E-4</v>
      </c>
      <c r="P150" s="14">
        <v>2</v>
      </c>
      <c r="Q150" s="187">
        <f t="shared" si="123"/>
        <v>1.9398265795037922E-5</v>
      </c>
      <c r="R150" s="14">
        <v>411</v>
      </c>
      <c r="S150" s="176">
        <f t="shared" si="124"/>
        <v>3.9863436208802932E-3</v>
      </c>
      <c r="T150" s="14">
        <v>0</v>
      </c>
      <c r="U150" s="176">
        <f t="shared" si="125"/>
        <v>0</v>
      </c>
      <c r="V150" s="14">
        <v>505</v>
      </c>
      <c r="W150" s="163">
        <f t="shared" si="126"/>
        <v>4.8980621132470757E-3</v>
      </c>
      <c r="X150" s="77">
        <f t="shared" si="103"/>
        <v>103102</v>
      </c>
      <c r="Y150" s="48">
        <v>258</v>
      </c>
      <c r="Z150" s="167">
        <f t="shared" si="108"/>
        <v>8.8870517722434636E-3</v>
      </c>
      <c r="AA150" s="14">
        <v>23456</v>
      </c>
      <c r="AB150" s="167">
        <f t="shared" si="108"/>
        <v>0.80796390065791734</v>
      </c>
      <c r="AC150" s="14">
        <v>2888</v>
      </c>
      <c r="AD150" s="167">
        <f t="shared" si="135"/>
        <v>9.9479866349764051E-2</v>
      </c>
      <c r="AE150" s="14">
        <v>1587</v>
      </c>
      <c r="AF150" s="167">
        <f t="shared" si="136"/>
        <v>5.4665702180427815E-2</v>
      </c>
      <c r="AG150" s="14">
        <v>796</v>
      </c>
      <c r="AH150" s="167">
        <f t="shared" si="137"/>
        <v>2.7418965932968206E-2</v>
      </c>
      <c r="AI150" s="14">
        <v>14</v>
      </c>
      <c r="AJ150" s="167">
        <f t="shared" si="138"/>
        <v>4.8224311942406394E-4</v>
      </c>
      <c r="AK150" s="14">
        <v>0</v>
      </c>
      <c r="AL150" s="167">
        <f t="shared" si="139"/>
        <v>0</v>
      </c>
      <c r="AM150" s="14">
        <v>32</v>
      </c>
      <c r="AN150" s="167">
        <f t="shared" si="140"/>
        <v>1.1022699872550033E-3</v>
      </c>
      <c r="AO150" s="14">
        <v>0</v>
      </c>
      <c r="AP150" s="167">
        <f t="shared" si="141"/>
        <v>0</v>
      </c>
      <c r="AQ150" s="14">
        <v>0</v>
      </c>
      <c r="AR150" s="167">
        <f t="shared" si="142"/>
        <v>0</v>
      </c>
      <c r="AS150" s="202">
        <f t="shared" si="104"/>
        <v>29031</v>
      </c>
      <c r="AT150" s="193">
        <v>20050</v>
      </c>
      <c r="AU150" s="43">
        <v>353</v>
      </c>
      <c r="AV150" s="210">
        <f t="shared" si="127"/>
        <v>0.15034071550255537</v>
      </c>
      <c r="AW150" s="132">
        <v>510</v>
      </c>
      <c r="AX150" s="210">
        <f t="shared" si="128"/>
        <v>0.217206132879046</v>
      </c>
      <c r="AY150" s="132">
        <v>466</v>
      </c>
      <c r="AZ150" s="210">
        <f t="shared" si="129"/>
        <v>0.19846678023850084</v>
      </c>
      <c r="BA150" s="132">
        <v>1019</v>
      </c>
      <c r="BB150" s="405">
        <f t="shared" si="130"/>
        <v>0.43398637137989776</v>
      </c>
      <c r="BC150" s="197">
        <v>0</v>
      </c>
      <c r="BD150" s="206">
        <f t="shared" si="105"/>
        <v>2348</v>
      </c>
      <c r="BE150" s="400">
        <v>0</v>
      </c>
      <c r="BF150" s="210">
        <f t="shared" si="131"/>
        <v>0</v>
      </c>
      <c r="BG150" s="132">
        <v>0</v>
      </c>
      <c r="BH150" s="210">
        <f t="shared" si="132"/>
        <v>0</v>
      </c>
      <c r="BI150" s="132">
        <v>0</v>
      </c>
      <c r="BJ150" s="197">
        <v>0</v>
      </c>
      <c r="BK150" s="214">
        <f t="shared" si="133"/>
        <v>0</v>
      </c>
      <c r="BL150" s="197">
        <v>0</v>
      </c>
      <c r="BM150" s="214">
        <f t="shared" si="106"/>
        <v>0</v>
      </c>
      <c r="BN150" s="197">
        <v>20745</v>
      </c>
      <c r="BO150" s="214">
        <f t="shared" si="107"/>
        <v>1</v>
      </c>
      <c r="BP150" s="206">
        <f t="shared" si="134"/>
        <v>20745</v>
      </c>
    </row>
    <row r="151" spans="2:68" ht="15" customHeight="1" x14ac:dyDescent="0.25">
      <c r="B151" s="912"/>
      <c r="C151" s="67" t="s">
        <v>148</v>
      </c>
      <c r="D151" s="37">
        <v>1177</v>
      </c>
      <c r="E151" s="176">
        <f t="shared" si="117"/>
        <v>1.7200058453894492E-2</v>
      </c>
      <c r="F151" s="14">
        <v>51852</v>
      </c>
      <c r="G151" s="176">
        <f t="shared" si="118"/>
        <v>0.75773783428320907</v>
      </c>
      <c r="H151" s="14">
        <v>8753</v>
      </c>
      <c r="I151" s="176">
        <f t="shared" si="119"/>
        <v>0.12791173461931901</v>
      </c>
      <c r="J151" s="14">
        <v>3435</v>
      </c>
      <c r="K151" s="176">
        <f t="shared" si="120"/>
        <v>5.0197281893906182E-2</v>
      </c>
      <c r="L151" s="14">
        <v>2529</v>
      </c>
      <c r="M151" s="176">
        <f t="shared" si="121"/>
        <v>3.6957474791758003E-2</v>
      </c>
      <c r="N151" s="14">
        <v>126</v>
      </c>
      <c r="O151" s="176">
        <f t="shared" si="122"/>
        <v>1.8412976764576941E-3</v>
      </c>
      <c r="P151" s="14">
        <v>0</v>
      </c>
      <c r="Q151" s="176">
        <f t="shared" si="123"/>
        <v>0</v>
      </c>
      <c r="R151" s="14">
        <v>174</v>
      </c>
      <c r="S151" s="176">
        <f t="shared" si="124"/>
        <v>2.5427444103463394E-3</v>
      </c>
      <c r="T151" s="14">
        <v>0</v>
      </c>
      <c r="U151" s="176">
        <f t="shared" si="125"/>
        <v>0</v>
      </c>
      <c r="V151" s="14">
        <v>384</v>
      </c>
      <c r="W151" s="163">
        <f t="shared" si="126"/>
        <v>5.611573871109163E-3</v>
      </c>
      <c r="X151" s="77">
        <f t="shared" si="103"/>
        <v>68430</v>
      </c>
      <c r="Y151" s="48">
        <v>145</v>
      </c>
      <c r="Z151" s="167">
        <f t="shared" si="108"/>
        <v>7.4229548479574073E-3</v>
      </c>
      <c r="AA151" s="14">
        <v>16045</v>
      </c>
      <c r="AB151" s="167">
        <f t="shared" si="108"/>
        <v>0.82138834852052833</v>
      </c>
      <c r="AC151" s="14">
        <v>1903</v>
      </c>
      <c r="AD151" s="167">
        <f t="shared" si="135"/>
        <v>9.7419883280434119E-2</v>
      </c>
      <c r="AE151" s="14">
        <v>782</v>
      </c>
      <c r="AF151" s="167">
        <f t="shared" si="136"/>
        <v>4.0032763386915124E-2</v>
      </c>
      <c r="AG151" s="14">
        <v>594</v>
      </c>
      <c r="AH151" s="167">
        <f t="shared" si="137"/>
        <v>3.0408518480597932E-2</v>
      </c>
      <c r="AI151" s="14">
        <v>9</v>
      </c>
      <c r="AJ151" s="167">
        <f t="shared" si="138"/>
        <v>4.6073512849390804E-4</v>
      </c>
      <c r="AK151" s="14">
        <v>0</v>
      </c>
      <c r="AL151" s="167">
        <f t="shared" si="139"/>
        <v>0</v>
      </c>
      <c r="AM151" s="14">
        <v>28</v>
      </c>
      <c r="AN151" s="167">
        <f t="shared" si="140"/>
        <v>1.4333981775366028E-3</v>
      </c>
      <c r="AO151" s="14">
        <v>0</v>
      </c>
      <c r="AP151" s="167">
        <f t="shared" si="141"/>
        <v>0</v>
      </c>
      <c r="AQ151" s="14">
        <v>28</v>
      </c>
      <c r="AR151" s="167">
        <f t="shared" si="142"/>
        <v>1.4333981775366028E-3</v>
      </c>
      <c r="AS151" s="202">
        <f t="shared" si="104"/>
        <v>19534</v>
      </c>
      <c r="AT151" s="193">
        <v>14938</v>
      </c>
      <c r="AU151" s="43">
        <v>325</v>
      </c>
      <c r="AV151" s="210">
        <f t="shared" si="127"/>
        <v>0.39298669891172916</v>
      </c>
      <c r="AW151" s="132">
        <v>232</v>
      </c>
      <c r="AX151" s="210">
        <f t="shared" si="128"/>
        <v>0.28053204353083433</v>
      </c>
      <c r="AY151" s="132">
        <v>270</v>
      </c>
      <c r="AZ151" s="210">
        <f t="shared" si="129"/>
        <v>0.32648125755743651</v>
      </c>
      <c r="BA151" s="132">
        <v>0</v>
      </c>
      <c r="BB151" s="405">
        <f t="shared" si="130"/>
        <v>0</v>
      </c>
      <c r="BC151" s="197">
        <v>0</v>
      </c>
      <c r="BD151" s="206">
        <f t="shared" si="105"/>
        <v>827</v>
      </c>
      <c r="BE151" s="400">
        <v>0</v>
      </c>
      <c r="BF151" s="210">
        <f t="shared" si="131"/>
        <v>0</v>
      </c>
      <c r="BG151" s="132">
        <v>0</v>
      </c>
      <c r="BH151" s="210">
        <f t="shared" si="132"/>
        <v>0</v>
      </c>
      <c r="BI151" s="132">
        <v>0</v>
      </c>
      <c r="BJ151" s="197">
        <v>0</v>
      </c>
      <c r="BK151" s="214">
        <f t="shared" si="133"/>
        <v>0</v>
      </c>
      <c r="BL151" s="197">
        <v>0</v>
      </c>
      <c r="BM151" s="214">
        <f t="shared" si="106"/>
        <v>0</v>
      </c>
      <c r="BN151" s="197">
        <v>16122</v>
      </c>
      <c r="BO151" s="214">
        <f t="shared" si="107"/>
        <v>1</v>
      </c>
      <c r="BP151" s="206">
        <f t="shared" si="134"/>
        <v>16122</v>
      </c>
    </row>
    <row r="152" spans="2:68" ht="15" customHeight="1" x14ac:dyDescent="0.25">
      <c r="B152" s="912"/>
      <c r="C152" s="67" t="s">
        <v>149</v>
      </c>
      <c r="D152" s="37">
        <v>1871</v>
      </c>
      <c r="E152" s="176">
        <f t="shared" si="117"/>
        <v>1.7939670546723685E-2</v>
      </c>
      <c r="F152" s="14">
        <v>78564</v>
      </c>
      <c r="G152" s="176">
        <f t="shared" si="118"/>
        <v>0.75329357393522156</v>
      </c>
      <c r="H152" s="14">
        <v>12224</v>
      </c>
      <c r="I152" s="176">
        <f t="shared" si="119"/>
        <v>0.1172071260091664</v>
      </c>
      <c r="J152" s="14">
        <v>5913</v>
      </c>
      <c r="K152" s="176">
        <f t="shared" si="120"/>
        <v>5.6695495426390782E-2</v>
      </c>
      <c r="L152" s="14">
        <v>4559</v>
      </c>
      <c r="M152" s="176">
        <f t="shared" si="121"/>
        <v>4.3712965271252423E-2</v>
      </c>
      <c r="N152" s="14">
        <v>226</v>
      </c>
      <c r="O152" s="176">
        <f t="shared" si="122"/>
        <v>2.166951118952193E-3</v>
      </c>
      <c r="P152" s="14">
        <v>0</v>
      </c>
      <c r="Q152" s="176">
        <f t="shared" si="123"/>
        <v>0</v>
      </c>
      <c r="R152" s="14">
        <v>476</v>
      </c>
      <c r="S152" s="176">
        <f t="shared" si="124"/>
        <v>4.5640209408019635E-3</v>
      </c>
      <c r="T152" s="14">
        <v>0</v>
      </c>
      <c r="U152" s="176">
        <f t="shared" si="125"/>
        <v>0</v>
      </c>
      <c r="V152" s="14">
        <v>461</v>
      </c>
      <c r="W152" s="163">
        <f t="shared" si="126"/>
        <v>4.4201967514909775E-3</v>
      </c>
      <c r="X152" s="77">
        <f t="shared" si="103"/>
        <v>104294</v>
      </c>
      <c r="Y152" s="48">
        <v>428</v>
      </c>
      <c r="Z152" s="167">
        <f t="shared" si="108"/>
        <v>6.4101604037801975E-3</v>
      </c>
      <c r="AA152" s="14">
        <v>48191</v>
      </c>
      <c r="AB152" s="167">
        <f t="shared" si="108"/>
        <v>0.72175710284712968</v>
      </c>
      <c r="AC152" s="14">
        <v>6091</v>
      </c>
      <c r="AD152" s="167">
        <f t="shared" si="135"/>
        <v>9.1224969671554162E-2</v>
      </c>
      <c r="AE152" s="14">
        <v>8974</v>
      </c>
      <c r="AF152" s="167">
        <f t="shared" si="136"/>
        <v>0.13440369033533525</v>
      </c>
      <c r="AG152" s="14">
        <v>2437</v>
      </c>
      <c r="AH152" s="167">
        <f t="shared" si="137"/>
        <v>3.6498974074795187E-2</v>
      </c>
      <c r="AI152" s="14">
        <v>371</v>
      </c>
      <c r="AJ152" s="167">
        <f t="shared" si="138"/>
        <v>5.5564708172954518E-3</v>
      </c>
      <c r="AK152" s="14">
        <v>0</v>
      </c>
      <c r="AL152" s="167">
        <f t="shared" si="139"/>
        <v>0</v>
      </c>
      <c r="AM152" s="14">
        <v>195</v>
      </c>
      <c r="AN152" s="167">
        <f t="shared" si="140"/>
        <v>2.9205170063951835E-3</v>
      </c>
      <c r="AO152" s="14">
        <v>0</v>
      </c>
      <c r="AP152" s="167">
        <f t="shared" si="141"/>
        <v>0</v>
      </c>
      <c r="AQ152" s="14">
        <v>82</v>
      </c>
      <c r="AR152" s="167">
        <f t="shared" si="142"/>
        <v>1.2281148437148976E-3</v>
      </c>
      <c r="AS152" s="202">
        <f t="shared" si="104"/>
        <v>66769</v>
      </c>
      <c r="AT152" s="193">
        <v>22090</v>
      </c>
      <c r="AU152" s="43">
        <v>562</v>
      </c>
      <c r="AV152" s="210">
        <f t="shared" si="127"/>
        <v>0.1844437151296357</v>
      </c>
      <c r="AW152" s="132">
        <v>455</v>
      </c>
      <c r="AX152" s="210">
        <f t="shared" si="128"/>
        <v>0.14932720708893993</v>
      </c>
      <c r="AY152" s="132">
        <v>651</v>
      </c>
      <c r="AZ152" s="210">
        <f t="shared" si="129"/>
        <v>0.21365277321956022</v>
      </c>
      <c r="BA152" s="132">
        <v>1379</v>
      </c>
      <c r="BB152" s="405">
        <f t="shared" si="130"/>
        <v>0.45257630456186415</v>
      </c>
      <c r="BC152" s="197">
        <v>0</v>
      </c>
      <c r="BD152" s="206">
        <f t="shared" si="105"/>
        <v>3047</v>
      </c>
      <c r="BE152" s="400">
        <v>0</v>
      </c>
      <c r="BF152" s="210">
        <f t="shared" si="131"/>
        <v>0</v>
      </c>
      <c r="BG152" s="132">
        <v>0</v>
      </c>
      <c r="BH152" s="210">
        <f t="shared" si="132"/>
        <v>0</v>
      </c>
      <c r="BI152" s="132">
        <v>0</v>
      </c>
      <c r="BJ152" s="197">
        <v>0</v>
      </c>
      <c r="BK152" s="214">
        <f t="shared" si="133"/>
        <v>0</v>
      </c>
      <c r="BL152" s="197">
        <v>0</v>
      </c>
      <c r="BM152" s="214">
        <f t="shared" si="106"/>
        <v>0</v>
      </c>
      <c r="BN152" s="197">
        <v>24663</v>
      </c>
      <c r="BO152" s="214">
        <f t="shared" si="107"/>
        <v>1</v>
      </c>
      <c r="BP152" s="206">
        <f t="shared" si="134"/>
        <v>24663</v>
      </c>
    </row>
    <row r="153" spans="2:68" ht="15" customHeight="1" x14ac:dyDescent="0.25">
      <c r="B153" s="912"/>
      <c r="C153" s="67" t="s">
        <v>18</v>
      </c>
      <c r="D153" s="37">
        <v>2018</v>
      </c>
      <c r="E153" s="176">
        <f t="shared" si="117"/>
        <v>1.7478065806909811E-2</v>
      </c>
      <c r="F153" s="14">
        <v>87245</v>
      </c>
      <c r="G153" s="176">
        <f t="shared" si="118"/>
        <v>0.75563619986315489</v>
      </c>
      <c r="H153" s="14">
        <v>13020</v>
      </c>
      <c r="I153" s="176">
        <f t="shared" si="119"/>
        <v>0.11276730267887301</v>
      </c>
      <c r="J153" s="14">
        <v>6356</v>
      </c>
      <c r="K153" s="176">
        <f t="shared" si="120"/>
        <v>5.5049844533557366E-2</v>
      </c>
      <c r="L153" s="14">
        <v>5342</v>
      </c>
      <c r="M153" s="176">
        <f t="shared" si="121"/>
        <v>4.6267506214327167E-2</v>
      </c>
      <c r="N153" s="14">
        <v>321</v>
      </c>
      <c r="O153" s="176">
        <f t="shared" si="122"/>
        <v>2.7802076927740584E-3</v>
      </c>
      <c r="P153" s="14">
        <v>0</v>
      </c>
      <c r="Q153" s="176">
        <f t="shared" si="123"/>
        <v>0</v>
      </c>
      <c r="R153" s="14">
        <v>572</v>
      </c>
      <c r="S153" s="176">
        <f t="shared" si="124"/>
        <v>4.9541395646939606E-3</v>
      </c>
      <c r="T153" s="14">
        <v>0</v>
      </c>
      <c r="U153" s="176">
        <f t="shared" si="125"/>
        <v>0</v>
      </c>
      <c r="V153" s="14">
        <v>585</v>
      </c>
      <c r="W153" s="163">
        <f t="shared" si="126"/>
        <v>5.0667336457097326E-3</v>
      </c>
      <c r="X153" s="77">
        <f t="shared" si="103"/>
        <v>115459</v>
      </c>
      <c r="Y153" s="48">
        <v>669</v>
      </c>
      <c r="Z153" s="167">
        <f t="shared" si="108"/>
        <v>7.2843283500832962E-3</v>
      </c>
      <c r="AA153" s="14">
        <v>65471</v>
      </c>
      <c r="AB153" s="167">
        <f t="shared" si="108"/>
        <v>0.7128733354384208</v>
      </c>
      <c r="AC153" s="14">
        <v>8165</v>
      </c>
      <c r="AD153" s="167">
        <f t="shared" si="135"/>
        <v>8.8903648697204948E-2</v>
      </c>
      <c r="AE153" s="14">
        <v>12842</v>
      </c>
      <c r="AF153" s="167">
        <f t="shared" si="136"/>
        <v>0.13982861684868414</v>
      </c>
      <c r="AG153" s="14">
        <v>3780</v>
      </c>
      <c r="AH153" s="167">
        <f t="shared" si="137"/>
        <v>4.1158088435448222E-2</v>
      </c>
      <c r="AI153" s="14">
        <v>506</v>
      </c>
      <c r="AJ153" s="167">
        <f t="shared" si="138"/>
        <v>5.5095218910943917E-3</v>
      </c>
      <c r="AK153" s="14">
        <v>0</v>
      </c>
      <c r="AL153" s="167">
        <f t="shared" si="139"/>
        <v>0</v>
      </c>
      <c r="AM153" s="14">
        <v>344</v>
      </c>
      <c r="AN153" s="167">
        <f t="shared" si="140"/>
        <v>3.7456038152894676E-3</v>
      </c>
      <c r="AO153" s="14">
        <v>0</v>
      </c>
      <c r="AP153" s="167">
        <f t="shared" si="141"/>
        <v>0</v>
      </c>
      <c r="AQ153" s="14">
        <v>64</v>
      </c>
      <c r="AR153" s="167">
        <f t="shared" si="142"/>
        <v>6.9685652377478465E-4</v>
      </c>
      <c r="AS153" s="202">
        <f t="shared" si="104"/>
        <v>91841</v>
      </c>
      <c r="AT153" s="193">
        <v>24043</v>
      </c>
      <c r="AU153" s="43">
        <v>610</v>
      </c>
      <c r="AV153" s="210">
        <f t="shared" si="127"/>
        <v>0.18541033434650456</v>
      </c>
      <c r="AW153" s="132">
        <v>464</v>
      </c>
      <c r="AX153" s="210">
        <f t="shared" si="128"/>
        <v>0.14103343465045592</v>
      </c>
      <c r="AY153" s="132">
        <v>639</v>
      </c>
      <c r="AZ153" s="210">
        <f t="shared" si="129"/>
        <v>0.19422492401215805</v>
      </c>
      <c r="BA153" s="132">
        <v>1577</v>
      </c>
      <c r="BB153" s="405">
        <f t="shared" si="130"/>
        <v>0.47933130699088144</v>
      </c>
      <c r="BC153" s="197">
        <v>0</v>
      </c>
      <c r="BD153" s="206">
        <f t="shared" si="105"/>
        <v>3290</v>
      </c>
      <c r="BE153" s="400">
        <v>0</v>
      </c>
      <c r="BF153" s="210">
        <f t="shared" si="131"/>
        <v>0</v>
      </c>
      <c r="BG153" s="132">
        <v>0</v>
      </c>
      <c r="BH153" s="210">
        <f t="shared" si="132"/>
        <v>0</v>
      </c>
      <c r="BI153" s="132">
        <v>0</v>
      </c>
      <c r="BJ153" s="197">
        <v>0</v>
      </c>
      <c r="BK153" s="214">
        <f t="shared" si="133"/>
        <v>0</v>
      </c>
      <c r="BL153" s="197">
        <v>0</v>
      </c>
      <c r="BM153" s="214">
        <f t="shared" si="106"/>
        <v>0</v>
      </c>
      <c r="BN153" s="197">
        <v>29935</v>
      </c>
      <c r="BO153" s="214">
        <f t="shared" si="107"/>
        <v>1</v>
      </c>
      <c r="BP153" s="206">
        <f t="shared" si="134"/>
        <v>29935</v>
      </c>
    </row>
    <row r="154" spans="2:68" ht="15" customHeight="1" x14ac:dyDescent="0.25">
      <c r="B154" s="912"/>
      <c r="C154" s="67" t="s">
        <v>150</v>
      </c>
      <c r="D154" s="37">
        <v>2268</v>
      </c>
      <c r="E154" s="176">
        <f t="shared" si="117"/>
        <v>1.8708394856016299E-2</v>
      </c>
      <c r="F154" s="14">
        <v>91632</v>
      </c>
      <c r="G154" s="176">
        <f t="shared" si="118"/>
        <v>0.75585874666952624</v>
      </c>
      <c r="H154" s="14">
        <v>13236</v>
      </c>
      <c r="I154" s="176">
        <f t="shared" si="119"/>
        <v>0.10918179643484645</v>
      </c>
      <c r="J154" s="14">
        <v>7143</v>
      </c>
      <c r="K154" s="176">
        <f t="shared" si="120"/>
        <v>5.8921545174834403E-2</v>
      </c>
      <c r="L154" s="14">
        <v>5351</v>
      </c>
      <c r="M154" s="176">
        <f t="shared" si="121"/>
        <v>4.4139603560204244E-2</v>
      </c>
      <c r="N154" s="14">
        <v>278</v>
      </c>
      <c r="O154" s="176">
        <f t="shared" si="122"/>
        <v>2.2931806745910633E-3</v>
      </c>
      <c r="P154" s="14">
        <v>0</v>
      </c>
      <c r="Q154" s="176">
        <f t="shared" si="123"/>
        <v>0</v>
      </c>
      <c r="R154" s="14">
        <v>677</v>
      </c>
      <c r="S154" s="176">
        <f t="shared" si="124"/>
        <v>5.5844723622235602E-3</v>
      </c>
      <c r="T154" s="14">
        <v>0</v>
      </c>
      <c r="U154" s="176">
        <f t="shared" si="125"/>
        <v>0</v>
      </c>
      <c r="V154" s="14">
        <v>644</v>
      </c>
      <c r="W154" s="163">
        <f t="shared" si="126"/>
        <v>5.3122602677577145E-3</v>
      </c>
      <c r="X154" s="77">
        <f t="shared" si="103"/>
        <v>121229</v>
      </c>
      <c r="Y154" s="48">
        <v>626</v>
      </c>
      <c r="Z154" s="167">
        <f t="shared" si="108"/>
        <v>6.3544267819802261E-3</v>
      </c>
      <c r="AA154" s="14">
        <v>69616</v>
      </c>
      <c r="AB154" s="167">
        <f t="shared" si="108"/>
        <v>0.70666098219542395</v>
      </c>
      <c r="AC154" s="14">
        <v>8996</v>
      </c>
      <c r="AD154" s="167">
        <f t="shared" si="135"/>
        <v>9.1316970176827661E-2</v>
      </c>
      <c r="AE154" s="14">
        <v>13859</v>
      </c>
      <c r="AF154" s="167">
        <f t="shared" si="136"/>
        <v>0.14068051241447915</v>
      </c>
      <c r="AG154" s="14">
        <v>4380</v>
      </c>
      <c r="AH154" s="167">
        <f t="shared" si="137"/>
        <v>4.4460685790852064E-2</v>
      </c>
      <c r="AI154" s="14">
        <v>519</v>
      </c>
      <c r="AJ154" s="167">
        <f t="shared" si="138"/>
        <v>5.2682867409708269E-3</v>
      </c>
      <c r="AK154" s="14">
        <v>0</v>
      </c>
      <c r="AL154" s="167">
        <f t="shared" si="139"/>
        <v>0</v>
      </c>
      <c r="AM154" s="14">
        <v>475</v>
      </c>
      <c r="AN154" s="167">
        <f t="shared" si="140"/>
        <v>4.8216497147613533E-3</v>
      </c>
      <c r="AO154" s="14">
        <v>0</v>
      </c>
      <c r="AP154" s="167">
        <f t="shared" si="141"/>
        <v>0</v>
      </c>
      <c r="AQ154" s="14">
        <v>43</v>
      </c>
      <c r="AR154" s="167">
        <f t="shared" si="142"/>
        <v>4.3648618470471201E-4</v>
      </c>
      <c r="AS154" s="202">
        <f t="shared" si="104"/>
        <v>98514</v>
      </c>
      <c r="AT154" s="193">
        <v>24632</v>
      </c>
      <c r="AU154" s="43">
        <v>664</v>
      </c>
      <c r="AV154" s="210">
        <f t="shared" si="127"/>
        <v>0.19856459330143542</v>
      </c>
      <c r="AW154" s="132">
        <v>464</v>
      </c>
      <c r="AX154" s="210">
        <f t="shared" si="128"/>
        <v>0.13875598086124402</v>
      </c>
      <c r="AY154" s="132">
        <v>639</v>
      </c>
      <c r="AZ154" s="210">
        <f t="shared" si="129"/>
        <v>0.19108851674641147</v>
      </c>
      <c r="BA154" s="132">
        <v>1577</v>
      </c>
      <c r="BB154" s="405">
        <f t="shared" si="130"/>
        <v>0.47159090909090912</v>
      </c>
      <c r="BC154" s="197">
        <v>0</v>
      </c>
      <c r="BD154" s="206">
        <f t="shared" si="105"/>
        <v>3344</v>
      </c>
      <c r="BE154" s="400">
        <v>0</v>
      </c>
      <c r="BF154" s="210">
        <f t="shared" si="131"/>
        <v>0</v>
      </c>
      <c r="BG154" s="132">
        <v>0</v>
      </c>
      <c r="BH154" s="210">
        <f t="shared" si="132"/>
        <v>0</v>
      </c>
      <c r="BI154" s="132">
        <v>0</v>
      </c>
      <c r="BJ154" s="197">
        <v>0</v>
      </c>
      <c r="BK154" s="214">
        <f t="shared" si="133"/>
        <v>0</v>
      </c>
      <c r="BL154" s="197">
        <v>0</v>
      </c>
      <c r="BM154" s="214">
        <f t="shared" si="106"/>
        <v>0</v>
      </c>
      <c r="BN154" s="197">
        <v>30269</v>
      </c>
      <c r="BO154" s="214">
        <f t="shared" si="107"/>
        <v>1</v>
      </c>
      <c r="BP154" s="206">
        <f t="shared" si="134"/>
        <v>30269</v>
      </c>
    </row>
    <row r="155" spans="2:68" ht="15" customHeight="1" thickBot="1" x14ac:dyDescent="0.3">
      <c r="B155" s="937"/>
      <c r="C155" s="68" t="s">
        <v>151</v>
      </c>
      <c r="D155" s="38">
        <v>1932</v>
      </c>
      <c r="E155" s="177">
        <f t="shared" si="117"/>
        <v>2.0295823178418354E-2</v>
      </c>
      <c r="F155" s="17">
        <v>72943</v>
      </c>
      <c r="G155" s="177">
        <f t="shared" si="118"/>
        <v>0.76627237582990171</v>
      </c>
      <c r="H155" s="17">
        <v>10162</v>
      </c>
      <c r="I155" s="177">
        <f t="shared" si="119"/>
        <v>0.10675266829145307</v>
      </c>
      <c r="J155" s="17">
        <v>4611</v>
      </c>
      <c r="K155" s="177">
        <f t="shared" si="120"/>
        <v>4.8438944449113369E-2</v>
      </c>
      <c r="L155" s="17">
        <v>4451</v>
      </c>
      <c r="M155" s="177">
        <f t="shared" si="121"/>
        <v>4.6758130935372719E-2</v>
      </c>
      <c r="N155" s="17">
        <v>182</v>
      </c>
      <c r="O155" s="177">
        <f t="shared" si="122"/>
        <v>1.91192537187999E-3</v>
      </c>
      <c r="P155" s="17">
        <v>0</v>
      </c>
      <c r="Q155" s="177">
        <f t="shared" si="123"/>
        <v>0</v>
      </c>
      <c r="R155" s="17">
        <v>456</v>
      </c>
      <c r="S155" s="177">
        <f t="shared" si="124"/>
        <v>4.7903185141608537E-3</v>
      </c>
      <c r="T155" s="17">
        <v>0</v>
      </c>
      <c r="U155" s="177">
        <f t="shared" si="125"/>
        <v>0</v>
      </c>
      <c r="V155" s="17">
        <v>455</v>
      </c>
      <c r="W155" s="164">
        <f t="shared" si="126"/>
        <v>4.7798134296999752E-3</v>
      </c>
      <c r="X155" s="78">
        <f t="shared" si="103"/>
        <v>95192</v>
      </c>
      <c r="Y155" s="50">
        <v>409</v>
      </c>
      <c r="Z155" s="168">
        <f t="shared" si="108"/>
        <v>6.4862978939355491E-3</v>
      </c>
      <c r="AA155" s="17">
        <v>47805</v>
      </c>
      <c r="AB155" s="168">
        <f t="shared" si="108"/>
        <v>0.75813562547576763</v>
      </c>
      <c r="AC155" s="17">
        <v>5365</v>
      </c>
      <c r="AD155" s="168">
        <f t="shared" si="135"/>
        <v>8.5083100735853845E-2</v>
      </c>
      <c r="AE155" s="17">
        <v>6641</v>
      </c>
      <c r="AF155" s="168">
        <f t="shared" si="136"/>
        <v>0.10531908145140827</v>
      </c>
      <c r="AG155" s="17">
        <v>2382</v>
      </c>
      <c r="AH155" s="168">
        <f t="shared" si="137"/>
        <v>3.777594519157574E-2</v>
      </c>
      <c r="AI155" s="17">
        <v>230</v>
      </c>
      <c r="AJ155" s="168">
        <f t="shared" si="138"/>
        <v>3.6475513828977419E-3</v>
      </c>
      <c r="AK155" s="17">
        <v>0</v>
      </c>
      <c r="AL155" s="168">
        <f t="shared" si="139"/>
        <v>0</v>
      </c>
      <c r="AM155" s="17">
        <v>210</v>
      </c>
      <c r="AN155" s="168">
        <f t="shared" si="140"/>
        <v>3.3303730017761987E-3</v>
      </c>
      <c r="AO155" s="17">
        <v>0</v>
      </c>
      <c r="AP155" s="168">
        <f t="shared" si="141"/>
        <v>0</v>
      </c>
      <c r="AQ155" s="17">
        <v>14</v>
      </c>
      <c r="AR155" s="168">
        <f t="shared" si="142"/>
        <v>2.2202486678507994E-4</v>
      </c>
      <c r="AS155" s="203">
        <f t="shared" si="104"/>
        <v>63056</v>
      </c>
      <c r="AT155" s="194">
        <v>21798</v>
      </c>
      <c r="AU155" s="44">
        <v>508</v>
      </c>
      <c r="AV155" s="211">
        <f t="shared" si="127"/>
        <v>0.16514954486345904</v>
      </c>
      <c r="AW155" s="39">
        <v>462</v>
      </c>
      <c r="AX155" s="211">
        <f t="shared" si="128"/>
        <v>0.15019505851755527</v>
      </c>
      <c r="AY155" s="39">
        <v>762</v>
      </c>
      <c r="AZ155" s="211">
        <f t="shared" si="129"/>
        <v>0.24772431729518857</v>
      </c>
      <c r="BA155" s="39">
        <v>1344</v>
      </c>
      <c r="BB155" s="404">
        <f t="shared" si="130"/>
        <v>0.43693107932379716</v>
      </c>
      <c r="BC155" s="198">
        <v>0</v>
      </c>
      <c r="BD155" s="207">
        <f t="shared" si="105"/>
        <v>3076</v>
      </c>
      <c r="BE155" s="399">
        <v>0</v>
      </c>
      <c r="BF155" s="211">
        <f t="shared" si="131"/>
        <v>0</v>
      </c>
      <c r="BG155" s="39">
        <v>0</v>
      </c>
      <c r="BH155" s="211">
        <f t="shared" si="132"/>
        <v>0</v>
      </c>
      <c r="BI155" s="39">
        <v>0</v>
      </c>
      <c r="BJ155" s="198">
        <v>0</v>
      </c>
      <c r="BK155" s="215">
        <f t="shared" si="133"/>
        <v>0</v>
      </c>
      <c r="BL155" s="198">
        <v>0</v>
      </c>
      <c r="BM155" s="215">
        <f t="shared" si="106"/>
        <v>0</v>
      </c>
      <c r="BN155" s="198">
        <v>24849</v>
      </c>
      <c r="BO155" s="215">
        <f t="shared" si="107"/>
        <v>1</v>
      </c>
      <c r="BP155" s="207">
        <f t="shared" si="134"/>
        <v>24849</v>
      </c>
    </row>
    <row r="156" spans="2:68" ht="15" customHeight="1" thickBot="1" x14ac:dyDescent="0.3">
      <c r="B156" s="935" t="s">
        <v>30</v>
      </c>
      <c r="C156" s="950"/>
      <c r="D156" s="40">
        <f>SUM(D144:D155)</f>
        <v>23246</v>
      </c>
      <c r="E156" s="178">
        <f t="shared" si="117"/>
        <v>1.8241098577734184E-2</v>
      </c>
      <c r="F156" s="28">
        <f>SUM(F144:F155)</f>
        <v>962065</v>
      </c>
      <c r="G156" s="178">
        <f t="shared" si="118"/>
        <v>0.75493084845512504</v>
      </c>
      <c r="H156" s="28">
        <f>SUM(H144:H155)</f>
        <v>146223</v>
      </c>
      <c r="I156" s="178">
        <f t="shared" si="119"/>
        <v>0.11474095144678764</v>
      </c>
      <c r="J156" s="28">
        <f>SUM(J144:J155)</f>
        <v>72500</v>
      </c>
      <c r="K156" s="178">
        <f t="shared" si="120"/>
        <v>5.689063266307013E-2</v>
      </c>
      <c r="L156" s="28">
        <f>SUM(L144:L155)</f>
        <v>55808</v>
      </c>
      <c r="M156" s="178">
        <f t="shared" si="121"/>
        <v>4.379244727807749E-2</v>
      </c>
      <c r="N156" s="28">
        <f>SUM(N144:N155)</f>
        <v>2312</v>
      </c>
      <c r="O156" s="178">
        <f t="shared" si="122"/>
        <v>1.8142226581657674E-3</v>
      </c>
      <c r="P156" s="28">
        <f>SUM(P144:P155)</f>
        <v>2</v>
      </c>
      <c r="Q156" s="186">
        <f t="shared" si="123"/>
        <v>1.569396763119176E-6</v>
      </c>
      <c r="R156" s="28">
        <f>SUM(R144:R155)</f>
        <v>5775</v>
      </c>
      <c r="S156" s="178">
        <f t="shared" si="124"/>
        <v>4.5316331535066208E-3</v>
      </c>
      <c r="T156" s="28">
        <f>SUM(T144:T155)</f>
        <v>0</v>
      </c>
      <c r="U156" s="178">
        <f t="shared" si="125"/>
        <v>0</v>
      </c>
      <c r="V156" s="28">
        <f>SUM(V144:V155)</f>
        <v>6444</v>
      </c>
      <c r="W156" s="143">
        <f t="shared" si="126"/>
        <v>5.056596370769985E-3</v>
      </c>
      <c r="X156" s="29">
        <f t="shared" si="103"/>
        <v>1274375</v>
      </c>
      <c r="Y156" s="45">
        <f>SUM(Y144:Y155)</f>
        <v>4879</v>
      </c>
      <c r="Z156" s="159">
        <f t="shared" si="108"/>
        <v>6.398806010864462E-3</v>
      </c>
      <c r="AA156" s="28">
        <f>SUM(AA144:AA155)</f>
        <v>557844</v>
      </c>
      <c r="AB156" s="159">
        <f t="shared" si="108"/>
        <v>0.73161212140288479</v>
      </c>
      <c r="AC156" s="28">
        <f>SUM(AC144:AC155)</f>
        <v>73660</v>
      </c>
      <c r="AD156" s="159">
        <f t="shared" si="135"/>
        <v>9.6605052420634607E-2</v>
      </c>
      <c r="AE156" s="28">
        <f>SUM(AE144:AE155)</f>
        <v>89042</v>
      </c>
      <c r="AF156" s="159">
        <f t="shared" si="136"/>
        <v>0.11677853757314888</v>
      </c>
      <c r="AG156" s="28">
        <f>SUM(AG144:AG155)</f>
        <v>31030</v>
      </c>
      <c r="AH156" s="159">
        <f t="shared" si="137"/>
        <v>4.0695829169322455E-2</v>
      </c>
      <c r="AI156" s="28">
        <f>SUM(AI144:AI155)</f>
        <v>3624</v>
      </c>
      <c r="AJ156" s="159">
        <f t="shared" si="138"/>
        <v>4.7528741511319549E-3</v>
      </c>
      <c r="AK156" s="28">
        <f>SUM(AK144:AK155)</f>
        <v>104</v>
      </c>
      <c r="AL156" s="159">
        <f t="shared" si="139"/>
        <v>1.3639594694197664E-4</v>
      </c>
      <c r="AM156" s="28">
        <f>SUM(AM144:AM155)</f>
        <v>1918</v>
      </c>
      <c r="AN156" s="159">
        <f t="shared" si="140"/>
        <v>2.5154560214876078E-3</v>
      </c>
      <c r="AO156" s="28">
        <f>SUM(AO144:AO155)</f>
        <v>1</v>
      </c>
      <c r="AP156" s="191">
        <f t="shared" si="141"/>
        <v>1.3114994898266984E-6</v>
      </c>
      <c r="AQ156" s="28">
        <f>SUM(AQ144:AQ155)</f>
        <v>384</v>
      </c>
      <c r="AR156" s="159">
        <f t="shared" si="142"/>
        <v>5.036158040934522E-4</v>
      </c>
      <c r="AS156" s="41">
        <f t="shared" si="104"/>
        <v>762486</v>
      </c>
      <c r="AT156" s="195">
        <f>SUM(AT144:AT155)</f>
        <v>233642</v>
      </c>
      <c r="AU156" s="45">
        <f>SUM(AU144:AU155)</f>
        <v>6494</v>
      </c>
      <c r="AV156" s="159">
        <f t="shared" si="127"/>
        <v>0.17644341801385682</v>
      </c>
      <c r="AW156" s="28">
        <f>SUM(AW144:AW155)</f>
        <v>6446</v>
      </c>
      <c r="AX156" s="159">
        <f t="shared" si="128"/>
        <v>0.17513924738486619</v>
      </c>
      <c r="AY156" s="28">
        <f>SUM(AY144:AY155)</f>
        <v>7513</v>
      </c>
      <c r="AZ156" s="159">
        <f t="shared" si="129"/>
        <v>0.20412987365847032</v>
      </c>
      <c r="BA156" s="28">
        <f>SUM(BA144:BA155)</f>
        <v>16352</v>
      </c>
      <c r="BB156" s="403">
        <f t="shared" si="130"/>
        <v>0.44428746094280669</v>
      </c>
      <c r="BC156" s="29">
        <f>SUM(BC144:BC155)</f>
        <v>170</v>
      </c>
      <c r="BD156" s="41">
        <f t="shared" si="105"/>
        <v>36805</v>
      </c>
      <c r="BE156" s="40">
        <f>SUM(BE144:BE155)</f>
        <v>0</v>
      </c>
      <c r="BF156" s="159">
        <f t="shared" si="131"/>
        <v>0</v>
      </c>
      <c r="BG156" s="28">
        <f>SUM(BG144:BG155)</f>
        <v>0</v>
      </c>
      <c r="BH156" s="159">
        <f t="shared" si="132"/>
        <v>0</v>
      </c>
      <c r="BI156" s="28">
        <f>SUM(BI144:BI155)</f>
        <v>1</v>
      </c>
      <c r="BJ156" s="28">
        <f>SUM(BJ144:BJ155)</f>
        <v>0</v>
      </c>
      <c r="BK156" s="142">
        <f t="shared" si="133"/>
        <v>5.7546112608656142E-4</v>
      </c>
      <c r="BL156" s="29">
        <v>0</v>
      </c>
      <c r="BM156" s="142">
        <f t="shared" si="106"/>
        <v>0</v>
      </c>
      <c r="BN156" s="29">
        <f>SUM(BN144:BN155)</f>
        <v>296982</v>
      </c>
      <c r="BO156" s="142">
        <f t="shared" si="107"/>
        <v>0.99942453887391347</v>
      </c>
      <c r="BP156" s="41">
        <f t="shared" si="134"/>
        <v>297153</v>
      </c>
    </row>
    <row r="157" spans="2:68" ht="15" customHeight="1" x14ac:dyDescent="0.25">
      <c r="B157" s="911">
        <v>2018</v>
      </c>
      <c r="C157" s="66" t="s">
        <v>143</v>
      </c>
      <c r="D157" s="35">
        <v>2183</v>
      </c>
      <c r="E157" s="166">
        <f t="shared" si="117"/>
        <v>1.9496641897685053E-2</v>
      </c>
      <c r="F157" s="15">
        <v>84713</v>
      </c>
      <c r="G157" s="166">
        <f t="shared" si="118"/>
        <v>0.75658223778222344</v>
      </c>
      <c r="H157" s="15">
        <v>12819</v>
      </c>
      <c r="I157" s="166">
        <f t="shared" si="119"/>
        <v>0.11448806801943412</v>
      </c>
      <c r="J157" s="15">
        <v>5731</v>
      </c>
      <c r="K157" s="166">
        <f t="shared" si="120"/>
        <v>5.1184266933409543E-2</v>
      </c>
      <c r="L157" s="15">
        <v>5238</v>
      </c>
      <c r="M157" s="166">
        <f t="shared" si="121"/>
        <v>4.6781223206630466E-2</v>
      </c>
      <c r="N157" s="15">
        <v>313</v>
      </c>
      <c r="O157" s="166">
        <f t="shared" si="122"/>
        <v>2.7954415547299227E-3</v>
      </c>
      <c r="P157" s="15">
        <v>0</v>
      </c>
      <c r="Q157" s="166">
        <f t="shared" si="123"/>
        <v>0</v>
      </c>
      <c r="R157" s="15">
        <v>445</v>
      </c>
      <c r="S157" s="166">
        <f t="shared" si="124"/>
        <v>3.9743498142326382E-3</v>
      </c>
      <c r="T157" s="15">
        <v>0</v>
      </c>
      <c r="U157" s="166">
        <f t="shared" si="125"/>
        <v>0</v>
      </c>
      <c r="V157" s="15">
        <v>526</v>
      </c>
      <c r="W157" s="175">
        <f t="shared" si="126"/>
        <v>4.6977707916547587E-3</v>
      </c>
      <c r="X157" s="425">
        <f t="shared" si="103"/>
        <v>111968</v>
      </c>
      <c r="Y157" s="47">
        <v>526</v>
      </c>
      <c r="Z157" s="189">
        <f t="shared" si="108"/>
        <v>7.8978978978978976E-3</v>
      </c>
      <c r="AA157" s="15">
        <v>49312</v>
      </c>
      <c r="AB157" s="189">
        <f t="shared" si="108"/>
        <v>0.74042042042042044</v>
      </c>
      <c r="AC157" s="15">
        <v>6893</v>
      </c>
      <c r="AD157" s="189">
        <f t="shared" si="135"/>
        <v>0.1034984984984985</v>
      </c>
      <c r="AE157" s="15">
        <v>5634</v>
      </c>
      <c r="AF157" s="189">
        <f t="shared" si="136"/>
        <v>8.4594594594594591E-2</v>
      </c>
      <c r="AG157" s="15">
        <v>3460</v>
      </c>
      <c r="AH157" s="189">
        <f t="shared" si="137"/>
        <v>5.1951951951951951E-2</v>
      </c>
      <c r="AI157" s="15">
        <v>339</v>
      </c>
      <c r="AJ157" s="189">
        <f t="shared" si="138"/>
        <v>5.0900900900900901E-3</v>
      </c>
      <c r="AK157" s="15">
        <v>0</v>
      </c>
      <c r="AL157" s="189">
        <f t="shared" si="139"/>
        <v>0</v>
      </c>
      <c r="AM157" s="15">
        <v>436</v>
      </c>
      <c r="AN157" s="189">
        <f t="shared" si="140"/>
        <v>6.5465465465465462E-3</v>
      </c>
      <c r="AO157" s="15">
        <v>0</v>
      </c>
      <c r="AP157" s="189">
        <f t="shared" si="141"/>
        <v>0</v>
      </c>
      <c r="AQ157" s="15">
        <v>0</v>
      </c>
      <c r="AR157" s="189">
        <f t="shared" si="142"/>
        <v>0</v>
      </c>
      <c r="AS157" s="201">
        <f t="shared" si="104"/>
        <v>66600</v>
      </c>
      <c r="AT157" s="192">
        <v>24575</v>
      </c>
      <c r="AU157" s="42">
        <v>561</v>
      </c>
      <c r="AV157" s="212">
        <f t="shared" si="127"/>
        <v>0.17098445595854922</v>
      </c>
      <c r="AW157" s="36">
        <v>412</v>
      </c>
      <c r="AX157" s="212">
        <f t="shared" si="128"/>
        <v>0.12557147211216094</v>
      </c>
      <c r="AY157" s="36">
        <v>684</v>
      </c>
      <c r="AZ157" s="212">
        <f t="shared" si="129"/>
        <v>0.208473026516306</v>
      </c>
      <c r="BA157" s="36">
        <v>1624</v>
      </c>
      <c r="BB157" s="402">
        <f t="shared" si="130"/>
        <v>0.49497104541298387</v>
      </c>
      <c r="BC157" s="196">
        <v>0</v>
      </c>
      <c r="BD157" s="208">
        <f t="shared" si="105"/>
        <v>3281</v>
      </c>
      <c r="BE157" s="401">
        <v>0</v>
      </c>
      <c r="BF157" s="212">
        <f t="shared" si="131"/>
        <v>0</v>
      </c>
      <c r="BG157" s="36">
        <v>0</v>
      </c>
      <c r="BH157" s="212">
        <f t="shared" si="132"/>
        <v>0</v>
      </c>
      <c r="BI157" s="36">
        <v>0</v>
      </c>
      <c r="BJ157" s="196">
        <v>0</v>
      </c>
      <c r="BK157" s="216">
        <f t="shared" si="133"/>
        <v>0</v>
      </c>
      <c r="BL157" s="196">
        <v>0</v>
      </c>
      <c r="BM157" s="216">
        <f t="shared" si="106"/>
        <v>0</v>
      </c>
      <c r="BN157" s="196">
        <v>26974</v>
      </c>
      <c r="BO157" s="216">
        <f t="shared" si="107"/>
        <v>1</v>
      </c>
      <c r="BP157" s="208">
        <f t="shared" si="134"/>
        <v>26974</v>
      </c>
    </row>
    <row r="158" spans="2:68" ht="15" customHeight="1" x14ac:dyDescent="0.25">
      <c r="B158" s="912"/>
      <c r="C158" s="67" t="s">
        <v>144</v>
      </c>
      <c r="D158" s="37">
        <v>2075</v>
      </c>
      <c r="E158" s="176">
        <f t="shared" si="117"/>
        <v>1.8488817606700524E-2</v>
      </c>
      <c r="F158" s="14">
        <v>84280</v>
      </c>
      <c r="G158" s="176">
        <f t="shared" si="118"/>
        <v>0.75095785440613028</v>
      </c>
      <c r="H158" s="14">
        <v>12974</v>
      </c>
      <c r="I158" s="176">
        <f t="shared" si="119"/>
        <v>0.11560188897799162</v>
      </c>
      <c r="J158" s="14">
        <v>6452</v>
      </c>
      <c r="K158" s="176">
        <f t="shared" si="120"/>
        <v>5.7489084914906889E-2</v>
      </c>
      <c r="L158" s="14">
        <v>5150</v>
      </c>
      <c r="M158" s="176">
        <f t="shared" si="121"/>
        <v>4.5887908758798897E-2</v>
      </c>
      <c r="N158" s="14">
        <v>267</v>
      </c>
      <c r="O158" s="176">
        <f t="shared" si="122"/>
        <v>2.3790430366212242E-3</v>
      </c>
      <c r="P158" s="14">
        <v>0</v>
      </c>
      <c r="Q158" s="176">
        <f t="shared" si="123"/>
        <v>0</v>
      </c>
      <c r="R158" s="14">
        <v>521</v>
      </c>
      <c r="S158" s="176">
        <f t="shared" si="124"/>
        <v>4.6422525171522762E-3</v>
      </c>
      <c r="T158" s="14">
        <v>0</v>
      </c>
      <c r="U158" s="176">
        <f t="shared" si="125"/>
        <v>0</v>
      </c>
      <c r="V158" s="14">
        <v>511</v>
      </c>
      <c r="W158" s="163">
        <f t="shared" ref="W158:W169" si="143">V158/$X158</f>
        <v>4.5531497816982984E-3</v>
      </c>
      <c r="X158" s="202">
        <f t="shared" si="103"/>
        <v>112230</v>
      </c>
      <c r="Y158" s="48">
        <v>656</v>
      </c>
      <c r="Z158" s="167">
        <f t="shared" si="108"/>
        <v>7.3367407423976377E-3</v>
      </c>
      <c r="AA158" s="14">
        <v>63765</v>
      </c>
      <c r="AB158" s="167">
        <f t="shared" si="108"/>
        <v>0.71315133146186793</v>
      </c>
      <c r="AC158" s="14">
        <v>8643</v>
      </c>
      <c r="AD158" s="167">
        <f t="shared" si="135"/>
        <v>9.6663796092290824E-2</v>
      </c>
      <c r="AE158" s="14">
        <v>12137</v>
      </c>
      <c r="AF158" s="167">
        <f t="shared" si="136"/>
        <v>0.13574088779036605</v>
      </c>
      <c r="AG158" s="14">
        <v>3336</v>
      </c>
      <c r="AH158" s="167">
        <f t="shared" si="137"/>
        <v>3.7310010848534331E-2</v>
      </c>
      <c r="AI158" s="14">
        <v>435</v>
      </c>
      <c r="AJ158" s="167">
        <f t="shared" si="138"/>
        <v>4.8650643642423365E-3</v>
      </c>
      <c r="AK158" s="14">
        <v>0</v>
      </c>
      <c r="AL158" s="167">
        <f t="shared" si="139"/>
        <v>0</v>
      </c>
      <c r="AM158" s="14">
        <v>441</v>
      </c>
      <c r="AN158" s="167">
        <f t="shared" si="140"/>
        <v>4.932168700300851E-3</v>
      </c>
      <c r="AO158" s="14">
        <v>0</v>
      </c>
      <c r="AP158" s="167">
        <f t="shared" si="141"/>
        <v>0</v>
      </c>
      <c r="AQ158" s="14">
        <v>0</v>
      </c>
      <c r="AR158" s="167">
        <f t="shared" si="142"/>
        <v>0</v>
      </c>
      <c r="AS158" s="202">
        <f t="shared" si="104"/>
        <v>89413</v>
      </c>
      <c r="AT158" s="193">
        <v>23416</v>
      </c>
      <c r="AU158" s="43">
        <v>571</v>
      </c>
      <c r="AV158" s="210">
        <f t="shared" si="127"/>
        <v>0.17203977101536608</v>
      </c>
      <c r="AW158" s="132">
        <v>518</v>
      </c>
      <c r="AX158" s="210">
        <f t="shared" si="128"/>
        <v>0.15607110575474539</v>
      </c>
      <c r="AY158" s="132">
        <v>645</v>
      </c>
      <c r="AZ158" s="210">
        <f t="shared" si="129"/>
        <v>0.19433564326604399</v>
      </c>
      <c r="BA158" s="132">
        <v>1585</v>
      </c>
      <c r="BB158" s="405">
        <f t="shared" si="130"/>
        <v>0.47755347996384451</v>
      </c>
      <c r="BC158" s="197">
        <v>0</v>
      </c>
      <c r="BD158" s="206">
        <f t="shared" si="105"/>
        <v>3319</v>
      </c>
      <c r="BE158" s="400">
        <v>0</v>
      </c>
      <c r="BF158" s="210">
        <f t="shared" si="131"/>
        <v>0</v>
      </c>
      <c r="BG158" s="132">
        <v>0</v>
      </c>
      <c r="BH158" s="210">
        <f t="shared" si="132"/>
        <v>0</v>
      </c>
      <c r="BI158" s="132">
        <v>0</v>
      </c>
      <c r="BJ158" s="197">
        <v>0</v>
      </c>
      <c r="BK158" s="214">
        <f t="shared" si="133"/>
        <v>0</v>
      </c>
      <c r="BL158" s="197">
        <v>0</v>
      </c>
      <c r="BM158" s="214">
        <f t="shared" si="106"/>
        <v>0</v>
      </c>
      <c r="BN158" s="197">
        <v>26466</v>
      </c>
      <c r="BO158" s="214">
        <f t="shared" si="107"/>
        <v>1</v>
      </c>
      <c r="BP158" s="206">
        <f t="shared" si="134"/>
        <v>26466</v>
      </c>
    </row>
    <row r="159" spans="2:68" ht="15" customHeight="1" x14ac:dyDescent="0.25">
      <c r="B159" s="912"/>
      <c r="C159" s="67" t="s">
        <v>145</v>
      </c>
      <c r="D159" s="37">
        <v>2223</v>
      </c>
      <c r="E159" s="176">
        <f t="shared" si="117"/>
        <v>1.9824495692653432E-2</v>
      </c>
      <c r="F159" s="14">
        <v>85326</v>
      </c>
      <c r="G159" s="176">
        <f t="shared" si="118"/>
        <v>0.76092888865107822</v>
      </c>
      <c r="H159" s="14">
        <v>12681</v>
      </c>
      <c r="I159" s="176">
        <f t="shared" si="119"/>
        <v>0.11308791267590561</v>
      </c>
      <c r="J159" s="14">
        <v>5818</v>
      </c>
      <c r="K159" s="176">
        <f t="shared" si="120"/>
        <v>5.1884352649508622E-2</v>
      </c>
      <c r="L159" s="14">
        <v>4831</v>
      </c>
      <c r="M159" s="176">
        <f t="shared" si="121"/>
        <v>4.3082383576792053E-2</v>
      </c>
      <c r="N159" s="14">
        <v>262</v>
      </c>
      <c r="O159" s="176">
        <f t="shared" si="122"/>
        <v>2.3364902705691405E-3</v>
      </c>
      <c r="P159" s="14">
        <v>0</v>
      </c>
      <c r="Q159" s="176">
        <f t="shared" si="123"/>
        <v>0</v>
      </c>
      <c r="R159" s="14">
        <v>489</v>
      </c>
      <c r="S159" s="176">
        <f t="shared" si="124"/>
        <v>4.3608539782759911E-3</v>
      </c>
      <c r="T159" s="14">
        <v>0</v>
      </c>
      <c r="U159" s="176">
        <f t="shared" si="125"/>
        <v>0</v>
      </c>
      <c r="V159" s="14">
        <v>504</v>
      </c>
      <c r="W159" s="163">
        <f t="shared" si="143"/>
        <v>4.4946225052169726E-3</v>
      </c>
      <c r="X159" s="202">
        <f t="shared" si="103"/>
        <v>112134</v>
      </c>
      <c r="Y159" s="48">
        <v>532</v>
      </c>
      <c r="Z159" s="167">
        <f t="shared" si="108"/>
        <v>6.7676729127708023E-3</v>
      </c>
      <c r="AA159" s="14">
        <v>59551</v>
      </c>
      <c r="AB159" s="167">
        <f t="shared" si="108"/>
        <v>0.75755956697070315</v>
      </c>
      <c r="AC159" s="14">
        <v>6822</v>
      </c>
      <c r="AD159" s="167">
        <f t="shared" si="135"/>
        <v>8.6783956035568446E-2</v>
      </c>
      <c r="AE159" s="14">
        <v>8760</v>
      </c>
      <c r="AF159" s="167">
        <f t="shared" si="136"/>
        <v>0.11143762164637637</v>
      </c>
      <c r="AG159" s="14">
        <v>2350</v>
      </c>
      <c r="AH159" s="167">
        <f t="shared" si="137"/>
        <v>2.9894795761299598E-2</v>
      </c>
      <c r="AI159" s="14">
        <v>259</v>
      </c>
      <c r="AJ159" s="167">
        <f t="shared" si="138"/>
        <v>3.2947881285857851E-3</v>
      </c>
      <c r="AK159" s="14">
        <v>0</v>
      </c>
      <c r="AL159" s="167">
        <f t="shared" si="139"/>
        <v>0</v>
      </c>
      <c r="AM159" s="14">
        <v>335</v>
      </c>
      <c r="AN159" s="167">
        <f t="shared" si="140"/>
        <v>4.2615985446958996E-3</v>
      </c>
      <c r="AO159" s="14">
        <v>0</v>
      </c>
      <c r="AP159" s="167">
        <f t="shared" si="141"/>
        <v>0</v>
      </c>
      <c r="AQ159" s="14">
        <v>0</v>
      </c>
      <c r="AR159" s="167">
        <f t="shared" si="142"/>
        <v>0</v>
      </c>
      <c r="AS159" s="202">
        <f t="shared" si="104"/>
        <v>78609</v>
      </c>
      <c r="AT159" s="193">
        <v>26627</v>
      </c>
      <c r="AU159" s="43">
        <v>525</v>
      </c>
      <c r="AV159" s="210">
        <f t="shared" si="127"/>
        <v>0.16248839368616527</v>
      </c>
      <c r="AW159" s="132">
        <v>426</v>
      </c>
      <c r="AX159" s="210">
        <f t="shared" si="128"/>
        <v>0.13184772516248838</v>
      </c>
      <c r="AY159" s="132">
        <v>718</v>
      </c>
      <c r="AZ159" s="210">
        <f t="shared" si="129"/>
        <v>0.22222222222222221</v>
      </c>
      <c r="BA159" s="132">
        <v>1562</v>
      </c>
      <c r="BB159" s="405">
        <f t="shared" si="130"/>
        <v>0.48344165892912411</v>
      </c>
      <c r="BC159" s="197">
        <v>0</v>
      </c>
      <c r="BD159" s="206">
        <f t="shared" si="105"/>
        <v>3231</v>
      </c>
      <c r="BE159" s="400">
        <v>0</v>
      </c>
      <c r="BF159" s="210">
        <f t="shared" si="131"/>
        <v>0</v>
      </c>
      <c r="BG159" s="132">
        <v>0</v>
      </c>
      <c r="BH159" s="210">
        <f t="shared" si="132"/>
        <v>0</v>
      </c>
      <c r="BI159" s="132">
        <v>0</v>
      </c>
      <c r="BJ159" s="197">
        <v>0</v>
      </c>
      <c r="BK159" s="214">
        <f t="shared" si="133"/>
        <v>0</v>
      </c>
      <c r="BL159" s="197">
        <v>0</v>
      </c>
      <c r="BM159" s="214">
        <f t="shared" si="106"/>
        <v>0</v>
      </c>
      <c r="BN159" s="197">
        <v>26103</v>
      </c>
      <c r="BO159" s="214">
        <f t="shared" si="107"/>
        <v>1</v>
      </c>
      <c r="BP159" s="206">
        <f t="shared" si="134"/>
        <v>26103</v>
      </c>
    </row>
    <row r="160" spans="2:68" ht="15" customHeight="1" x14ac:dyDescent="0.25">
      <c r="B160" s="912"/>
      <c r="C160" s="67" t="s">
        <v>15</v>
      </c>
      <c r="D160" s="37">
        <v>2127</v>
      </c>
      <c r="E160" s="176">
        <f t="shared" si="117"/>
        <v>1.9930286164052399E-2</v>
      </c>
      <c r="F160" s="14">
        <v>80518</v>
      </c>
      <c r="G160" s="176">
        <f t="shared" si="118"/>
        <v>0.75446487134798823</v>
      </c>
      <c r="H160" s="14">
        <v>12401</v>
      </c>
      <c r="I160" s="176">
        <f t="shared" si="119"/>
        <v>0.11619909671857724</v>
      </c>
      <c r="J160" s="14">
        <v>5783</v>
      </c>
      <c r="K160" s="176">
        <f t="shared" si="120"/>
        <v>5.4187515226476267E-2</v>
      </c>
      <c r="L160" s="14">
        <v>4730</v>
      </c>
      <c r="M160" s="176">
        <f t="shared" si="121"/>
        <v>4.4320758606472895E-2</v>
      </c>
      <c r="N160" s="14">
        <v>238</v>
      </c>
      <c r="O160" s="176">
        <f t="shared" si="122"/>
        <v>2.2300931391840482E-3</v>
      </c>
      <c r="P160" s="14">
        <v>0</v>
      </c>
      <c r="Q160" s="176">
        <f t="shared" si="123"/>
        <v>0</v>
      </c>
      <c r="R160" s="14">
        <v>500</v>
      </c>
      <c r="S160" s="176">
        <f t="shared" si="124"/>
        <v>4.6850696201345549E-3</v>
      </c>
      <c r="T160" s="14">
        <v>0</v>
      </c>
      <c r="U160" s="176">
        <f t="shared" si="125"/>
        <v>0</v>
      </c>
      <c r="V160" s="14">
        <v>425</v>
      </c>
      <c r="W160" s="163">
        <f t="shared" si="143"/>
        <v>3.9823091771143716E-3</v>
      </c>
      <c r="X160" s="202">
        <f t="shared" si="103"/>
        <v>106722</v>
      </c>
      <c r="Y160" s="48">
        <v>480</v>
      </c>
      <c r="Z160" s="167">
        <f t="shared" si="108"/>
        <v>6.7670444933175438E-3</v>
      </c>
      <c r="AA160" s="14">
        <v>52671</v>
      </c>
      <c r="AB160" s="167">
        <f t="shared" si="108"/>
        <v>0.74255625105735068</v>
      </c>
      <c r="AC160" s="14">
        <v>6382</v>
      </c>
      <c r="AD160" s="167">
        <f t="shared" si="135"/>
        <v>8.9973495742401169E-2</v>
      </c>
      <c r="AE160" s="14">
        <v>8389</v>
      </c>
      <c r="AF160" s="167">
        <f t="shared" si="136"/>
        <v>0.11826820053008515</v>
      </c>
      <c r="AG160" s="14">
        <v>2447</v>
      </c>
      <c r="AH160" s="167">
        <f t="shared" si="137"/>
        <v>3.4497828906558392E-2</v>
      </c>
      <c r="AI160" s="14">
        <v>270</v>
      </c>
      <c r="AJ160" s="167">
        <f t="shared" si="138"/>
        <v>3.8064625274911181E-3</v>
      </c>
      <c r="AK160" s="14">
        <v>0</v>
      </c>
      <c r="AL160" s="167">
        <f t="shared" si="139"/>
        <v>0</v>
      </c>
      <c r="AM160" s="14">
        <v>293</v>
      </c>
      <c r="AN160" s="167">
        <f t="shared" si="140"/>
        <v>4.1307167427959172E-3</v>
      </c>
      <c r="AO160" s="14">
        <v>0</v>
      </c>
      <c r="AP160" s="167">
        <f t="shared" si="141"/>
        <v>0</v>
      </c>
      <c r="AQ160" s="14">
        <v>0</v>
      </c>
      <c r="AR160" s="167">
        <f t="shared" si="142"/>
        <v>0</v>
      </c>
      <c r="AS160" s="202">
        <f t="shared" si="104"/>
        <v>70932</v>
      </c>
      <c r="AT160" s="193">
        <v>24405</v>
      </c>
      <c r="AU160" s="43">
        <v>529</v>
      </c>
      <c r="AV160" s="210">
        <f t="shared" si="127"/>
        <v>0.18159972536903535</v>
      </c>
      <c r="AW160" s="132">
        <v>132</v>
      </c>
      <c r="AX160" s="210">
        <f t="shared" si="128"/>
        <v>4.5314109165808442E-2</v>
      </c>
      <c r="AY160" s="132">
        <v>881</v>
      </c>
      <c r="AZ160" s="210">
        <f t="shared" si="129"/>
        <v>0.30243734981119119</v>
      </c>
      <c r="BA160" s="132">
        <v>1371</v>
      </c>
      <c r="BB160" s="405">
        <f t="shared" si="130"/>
        <v>0.47064881565396499</v>
      </c>
      <c r="BC160" s="197">
        <v>0</v>
      </c>
      <c r="BD160" s="206">
        <f t="shared" si="105"/>
        <v>2913</v>
      </c>
      <c r="BE160" s="400">
        <v>0</v>
      </c>
      <c r="BF160" s="210">
        <f t="shared" si="131"/>
        <v>0</v>
      </c>
      <c r="BG160" s="132">
        <v>0</v>
      </c>
      <c r="BH160" s="210">
        <f t="shared" si="132"/>
        <v>0</v>
      </c>
      <c r="BI160" s="132">
        <v>0</v>
      </c>
      <c r="BJ160" s="197">
        <v>0</v>
      </c>
      <c r="BK160" s="214">
        <f t="shared" si="133"/>
        <v>0</v>
      </c>
      <c r="BL160" s="197">
        <v>0</v>
      </c>
      <c r="BM160" s="214">
        <f t="shared" si="106"/>
        <v>0</v>
      </c>
      <c r="BN160" s="197">
        <v>23834</v>
      </c>
      <c r="BO160" s="214">
        <f t="shared" si="107"/>
        <v>1</v>
      </c>
      <c r="BP160" s="206">
        <f t="shared" si="134"/>
        <v>23834</v>
      </c>
    </row>
    <row r="161" spans="2:68" ht="15" customHeight="1" x14ac:dyDescent="0.25">
      <c r="B161" s="912"/>
      <c r="C161" s="67" t="s">
        <v>146</v>
      </c>
      <c r="D161" s="37">
        <v>2564</v>
      </c>
      <c r="E161" s="176">
        <f t="shared" si="117"/>
        <v>2.0340004918409926E-2</v>
      </c>
      <c r="F161" s="14">
        <v>94738</v>
      </c>
      <c r="G161" s="176">
        <f t="shared" si="118"/>
        <v>0.75154890248062389</v>
      </c>
      <c r="H161" s="14">
        <v>14671</v>
      </c>
      <c r="I161" s="176">
        <f t="shared" si="119"/>
        <v>0.11638385809594072</v>
      </c>
      <c r="J161" s="14">
        <v>6692</v>
      </c>
      <c r="K161" s="176">
        <f t="shared" si="120"/>
        <v>5.3087095520280507E-2</v>
      </c>
      <c r="L161" s="14">
        <v>5678</v>
      </c>
      <c r="M161" s="176">
        <f t="shared" si="121"/>
        <v>4.5043115416041953E-2</v>
      </c>
      <c r="N161" s="14">
        <v>364</v>
      </c>
      <c r="O161" s="176">
        <f t="shared" si="122"/>
        <v>2.8875826015215341E-3</v>
      </c>
      <c r="P161" s="14">
        <v>0</v>
      </c>
      <c r="Q161" s="176">
        <f t="shared" si="123"/>
        <v>0</v>
      </c>
      <c r="R161" s="14">
        <v>874</v>
      </c>
      <c r="S161" s="176">
        <f t="shared" si="124"/>
        <v>6.9333714113456613E-3</v>
      </c>
      <c r="T161" s="14">
        <v>0</v>
      </c>
      <c r="U161" s="176">
        <f t="shared" si="125"/>
        <v>0</v>
      </c>
      <c r="V161" s="14">
        <v>476</v>
      </c>
      <c r="W161" s="163">
        <f t="shared" si="143"/>
        <v>3.7760695558358521E-3</v>
      </c>
      <c r="X161" s="202">
        <f t="shared" si="103"/>
        <v>126057</v>
      </c>
      <c r="Y161" s="48">
        <v>615</v>
      </c>
      <c r="Z161" s="167">
        <f t="shared" si="108"/>
        <v>7.7074430087852317E-3</v>
      </c>
      <c r="AA161" s="14">
        <v>58638</v>
      </c>
      <c r="AB161" s="167">
        <f t="shared" si="108"/>
        <v>0.73487649292544455</v>
      </c>
      <c r="AC161" s="14">
        <v>7698</v>
      </c>
      <c r="AD161" s="167">
        <f t="shared" si="135"/>
        <v>9.6474628100209292E-2</v>
      </c>
      <c r="AE161" s="14">
        <v>8930</v>
      </c>
      <c r="AF161" s="167">
        <f t="shared" si="136"/>
        <v>0.11191457897309288</v>
      </c>
      <c r="AG161" s="14">
        <v>3178</v>
      </c>
      <c r="AH161" s="167">
        <f t="shared" si="137"/>
        <v>3.9828055092551981E-2</v>
      </c>
      <c r="AI161" s="14">
        <v>360</v>
      </c>
      <c r="AJ161" s="167">
        <f t="shared" si="138"/>
        <v>4.5116739563620866E-3</v>
      </c>
      <c r="AK161" s="14">
        <v>0</v>
      </c>
      <c r="AL161" s="167">
        <f t="shared" si="139"/>
        <v>0</v>
      </c>
      <c r="AM161" s="14">
        <v>374</v>
      </c>
      <c r="AN161" s="167">
        <f t="shared" si="140"/>
        <v>4.687127943553946E-3</v>
      </c>
      <c r="AO161" s="14">
        <v>0</v>
      </c>
      <c r="AP161" s="167">
        <f t="shared" si="141"/>
        <v>0</v>
      </c>
      <c r="AQ161" s="14">
        <v>0</v>
      </c>
      <c r="AR161" s="167">
        <f t="shared" si="142"/>
        <v>0</v>
      </c>
      <c r="AS161" s="202">
        <f t="shared" si="104"/>
        <v>79793</v>
      </c>
      <c r="AT161" s="193">
        <v>29563</v>
      </c>
      <c r="AU161" s="43">
        <v>638</v>
      </c>
      <c r="AV161" s="210">
        <f t="shared" si="127"/>
        <v>0.19445291069795795</v>
      </c>
      <c r="AW161" s="132">
        <v>30</v>
      </c>
      <c r="AX161" s="210">
        <f t="shared" si="128"/>
        <v>9.1435537945748248E-3</v>
      </c>
      <c r="AY161" s="132">
        <v>956</v>
      </c>
      <c r="AZ161" s="210">
        <f t="shared" si="129"/>
        <v>0.2913745809204511</v>
      </c>
      <c r="BA161" s="132">
        <v>1657</v>
      </c>
      <c r="BB161" s="405">
        <f t="shared" si="130"/>
        <v>0.50502895458701613</v>
      </c>
      <c r="BC161" s="197">
        <v>0</v>
      </c>
      <c r="BD161" s="206">
        <f t="shared" si="105"/>
        <v>3281</v>
      </c>
      <c r="BE161" s="400">
        <v>0</v>
      </c>
      <c r="BF161" s="210">
        <f t="shared" si="131"/>
        <v>0</v>
      </c>
      <c r="BG161" s="132">
        <v>0</v>
      </c>
      <c r="BH161" s="210">
        <f t="shared" si="132"/>
        <v>0</v>
      </c>
      <c r="BI161" s="132">
        <v>0</v>
      </c>
      <c r="BJ161" s="197">
        <v>0</v>
      </c>
      <c r="BK161" s="214">
        <f t="shared" si="133"/>
        <v>0</v>
      </c>
      <c r="BL161" s="197">
        <v>0</v>
      </c>
      <c r="BM161" s="214">
        <f t="shared" si="106"/>
        <v>0</v>
      </c>
      <c r="BN161" s="197">
        <v>29837</v>
      </c>
      <c r="BO161" s="214">
        <f t="shared" si="107"/>
        <v>1</v>
      </c>
      <c r="BP161" s="206">
        <f t="shared" si="134"/>
        <v>29837</v>
      </c>
    </row>
    <row r="162" spans="2:68" ht="15" customHeight="1" x14ac:dyDescent="0.25">
      <c r="B162" s="912"/>
      <c r="C162" s="67" t="s">
        <v>152</v>
      </c>
      <c r="D162" s="37">
        <v>2431</v>
      </c>
      <c r="E162" s="176">
        <f t="shared" si="117"/>
        <v>2.1240345297592004E-2</v>
      </c>
      <c r="F162" s="14">
        <v>85964</v>
      </c>
      <c r="G162" s="176">
        <f t="shared" si="118"/>
        <v>0.75109216090588193</v>
      </c>
      <c r="H162" s="14">
        <v>13769</v>
      </c>
      <c r="I162" s="176">
        <f t="shared" si="119"/>
        <v>0.12030370810470765</v>
      </c>
      <c r="J162" s="14">
        <v>5619</v>
      </c>
      <c r="K162" s="176">
        <f t="shared" si="120"/>
        <v>4.9094817041205045E-2</v>
      </c>
      <c r="L162" s="14">
        <v>5270</v>
      </c>
      <c r="M162" s="176">
        <f t="shared" si="121"/>
        <v>4.6045503791982668E-2</v>
      </c>
      <c r="N162" s="14">
        <v>270</v>
      </c>
      <c r="O162" s="176">
        <f t="shared" si="122"/>
        <v>2.359067556704994E-3</v>
      </c>
      <c r="P162" s="14">
        <v>0</v>
      </c>
      <c r="Q162" s="176">
        <f t="shared" si="123"/>
        <v>0</v>
      </c>
      <c r="R162" s="14">
        <v>679</v>
      </c>
      <c r="S162" s="176">
        <f t="shared" si="124"/>
        <v>5.9326180407507081E-3</v>
      </c>
      <c r="T162" s="14">
        <v>0</v>
      </c>
      <c r="U162" s="176">
        <f t="shared" si="125"/>
        <v>0</v>
      </c>
      <c r="V162" s="14">
        <v>450</v>
      </c>
      <c r="W162" s="163">
        <f t="shared" si="143"/>
        <v>3.9317792611749903E-3</v>
      </c>
      <c r="X162" s="202">
        <f t="shared" si="103"/>
        <v>114452</v>
      </c>
      <c r="Y162" s="48">
        <v>420</v>
      </c>
      <c r="Z162" s="167">
        <f t="shared" si="108"/>
        <v>8.8967971530249119E-3</v>
      </c>
      <c r="AA162" s="14">
        <v>37220</v>
      </c>
      <c r="AB162" s="167">
        <f t="shared" si="108"/>
        <v>0.78842569056092193</v>
      </c>
      <c r="AC162" s="14">
        <v>4184</v>
      </c>
      <c r="AD162" s="167">
        <f t="shared" si="135"/>
        <v>8.8629045924419586E-2</v>
      </c>
      <c r="AE162" s="14">
        <v>3456</v>
      </c>
      <c r="AF162" s="167">
        <f t="shared" si="136"/>
        <v>7.3207930859176415E-2</v>
      </c>
      <c r="AG162" s="14">
        <v>1683</v>
      </c>
      <c r="AH162" s="167">
        <f t="shared" si="137"/>
        <v>3.5650737163192676E-2</v>
      </c>
      <c r="AI162" s="14">
        <v>96</v>
      </c>
      <c r="AJ162" s="167">
        <f t="shared" si="138"/>
        <v>2.0335536349771225E-3</v>
      </c>
      <c r="AK162" s="14">
        <v>0</v>
      </c>
      <c r="AL162" s="167">
        <f t="shared" si="139"/>
        <v>0</v>
      </c>
      <c r="AM162" s="14">
        <v>149</v>
      </c>
      <c r="AN162" s="167">
        <f t="shared" si="140"/>
        <v>3.1562447042874091E-3</v>
      </c>
      <c r="AO162" s="14">
        <v>0</v>
      </c>
      <c r="AP162" s="167">
        <f t="shared" si="141"/>
        <v>0</v>
      </c>
      <c r="AQ162" s="14">
        <v>0</v>
      </c>
      <c r="AR162" s="167">
        <f t="shared" si="142"/>
        <v>0</v>
      </c>
      <c r="AS162" s="202">
        <f t="shared" si="104"/>
        <v>47208</v>
      </c>
      <c r="AT162" s="193">
        <v>28672</v>
      </c>
      <c r="AU162" s="43">
        <v>584</v>
      </c>
      <c r="AV162" s="210">
        <f t="shared" si="127"/>
        <v>0.21880854252529036</v>
      </c>
      <c r="AW162" s="132">
        <v>18</v>
      </c>
      <c r="AX162" s="210">
        <f t="shared" si="128"/>
        <v>6.7440989134507304E-3</v>
      </c>
      <c r="AY162" s="132">
        <v>714</v>
      </c>
      <c r="AZ162" s="210">
        <f t="shared" si="129"/>
        <v>0.26751592356687898</v>
      </c>
      <c r="BA162" s="132">
        <v>1353</v>
      </c>
      <c r="BB162" s="405">
        <f t="shared" si="130"/>
        <v>0.50693143499437987</v>
      </c>
      <c r="BC162" s="197">
        <v>0</v>
      </c>
      <c r="BD162" s="206">
        <f t="shared" si="105"/>
        <v>2669</v>
      </c>
      <c r="BE162" s="400">
        <v>0</v>
      </c>
      <c r="BF162" s="210">
        <f t="shared" si="131"/>
        <v>0</v>
      </c>
      <c r="BG162" s="132">
        <v>0</v>
      </c>
      <c r="BH162" s="210">
        <f t="shared" si="132"/>
        <v>0</v>
      </c>
      <c r="BI162" s="132">
        <v>0</v>
      </c>
      <c r="BJ162" s="197">
        <v>0</v>
      </c>
      <c r="BK162" s="214">
        <f t="shared" si="133"/>
        <v>0</v>
      </c>
      <c r="BL162" s="197">
        <v>0</v>
      </c>
      <c r="BM162" s="214">
        <f t="shared" si="106"/>
        <v>0</v>
      </c>
      <c r="BN162" s="197">
        <v>25344</v>
      </c>
      <c r="BO162" s="214">
        <f t="shared" si="107"/>
        <v>1</v>
      </c>
      <c r="BP162" s="206">
        <f t="shared" si="134"/>
        <v>25344</v>
      </c>
    </row>
    <row r="163" spans="2:68" ht="15" customHeight="1" x14ac:dyDescent="0.25">
      <c r="B163" s="912"/>
      <c r="C163" s="67" t="s">
        <v>147</v>
      </c>
      <c r="D163" s="37">
        <v>2276</v>
      </c>
      <c r="E163" s="176">
        <f t="shared" si="117"/>
        <v>2.1570188407445318E-2</v>
      </c>
      <c r="F163" s="14">
        <v>79215</v>
      </c>
      <c r="G163" s="176">
        <f t="shared" si="118"/>
        <v>0.75073922438303198</v>
      </c>
      <c r="H163" s="14">
        <v>14406</v>
      </c>
      <c r="I163" s="176">
        <f t="shared" si="119"/>
        <v>0.13652905720459457</v>
      </c>
      <c r="J163" s="14">
        <v>4767</v>
      </c>
      <c r="K163" s="176">
        <f t="shared" si="120"/>
        <v>4.5177982486068462E-2</v>
      </c>
      <c r="L163" s="14">
        <v>3793</v>
      </c>
      <c r="M163" s="176">
        <f t="shared" si="121"/>
        <v>3.5947154933848896E-2</v>
      </c>
      <c r="N163" s="14">
        <v>190</v>
      </c>
      <c r="O163" s="176">
        <f t="shared" si="122"/>
        <v>1.8006747791804087E-3</v>
      </c>
      <c r="P163" s="14">
        <v>0</v>
      </c>
      <c r="Q163" s="176">
        <f t="shared" si="123"/>
        <v>0</v>
      </c>
      <c r="R163" s="14">
        <v>478</v>
      </c>
      <c r="S163" s="176">
        <f t="shared" si="124"/>
        <v>4.5301186549907124E-3</v>
      </c>
      <c r="T163" s="14">
        <v>0</v>
      </c>
      <c r="U163" s="176">
        <f t="shared" si="125"/>
        <v>0</v>
      </c>
      <c r="V163" s="14">
        <v>391</v>
      </c>
      <c r="W163" s="163">
        <f t="shared" si="143"/>
        <v>3.7055991508396832E-3</v>
      </c>
      <c r="X163" s="202">
        <f t="shared" si="103"/>
        <v>105516</v>
      </c>
      <c r="Y163" s="48">
        <v>239</v>
      </c>
      <c r="Z163" s="167">
        <f t="shared" si="108"/>
        <v>7.0036630036630033E-3</v>
      </c>
      <c r="AA163" s="14">
        <v>28359</v>
      </c>
      <c r="AB163" s="167">
        <f t="shared" si="108"/>
        <v>0.83103296703296703</v>
      </c>
      <c r="AC163" s="14">
        <v>3255</v>
      </c>
      <c r="AD163" s="167">
        <f t="shared" si="135"/>
        <v>9.5384615384615387E-2</v>
      </c>
      <c r="AE163" s="14">
        <v>1557</v>
      </c>
      <c r="AF163" s="167">
        <f t="shared" si="136"/>
        <v>4.5626373626373624E-2</v>
      </c>
      <c r="AG163" s="14">
        <v>513</v>
      </c>
      <c r="AH163" s="167">
        <f t="shared" si="137"/>
        <v>1.5032967032967033E-2</v>
      </c>
      <c r="AI163" s="14">
        <v>98</v>
      </c>
      <c r="AJ163" s="167">
        <f t="shared" si="138"/>
        <v>2.871794871794872E-3</v>
      </c>
      <c r="AK163" s="14">
        <v>18</v>
      </c>
      <c r="AL163" s="167">
        <f t="shared" si="139"/>
        <v>5.2747252747252743E-4</v>
      </c>
      <c r="AM163" s="14">
        <v>86</v>
      </c>
      <c r="AN163" s="167">
        <f t="shared" si="140"/>
        <v>2.5201465201465201E-3</v>
      </c>
      <c r="AO163" s="14">
        <v>0</v>
      </c>
      <c r="AP163" s="167">
        <f t="shared" si="141"/>
        <v>0</v>
      </c>
      <c r="AQ163" s="14">
        <v>0</v>
      </c>
      <c r="AR163" s="167">
        <f t="shared" si="142"/>
        <v>0</v>
      </c>
      <c r="AS163" s="202">
        <f t="shared" si="104"/>
        <v>34125</v>
      </c>
      <c r="AT163" s="193">
        <v>28077</v>
      </c>
      <c r="AU163" s="43">
        <v>561</v>
      </c>
      <c r="AV163" s="210">
        <f t="shared" si="127"/>
        <v>0.24812030075187969</v>
      </c>
      <c r="AW163" s="132">
        <v>8</v>
      </c>
      <c r="AX163" s="210">
        <f t="shared" si="128"/>
        <v>3.5382574082264487E-3</v>
      </c>
      <c r="AY163" s="132">
        <v>654</v>
      </c>
      <c r="AZ163" s="210">
        <f t="shared" si="129"/>
        <v>0.28925254312251214</v>
      </c>
      <c r="BA163" s="132">
        <v>1038</v>
      </c>
      <c r="BB163" s="405">
        <f t="shared" si="130"/>
        <v>0.45908889871738168</v>
      </c>
      <c r="BC163" s="197">
        <v>140</v>
      </c>
      <c r="BD163" s="206">
        <f t="shared" si="105"/>
        <v>2261</v>
      </c>
      <c r="BE163" s="400">
        <v>0</v>
      </c>
      <c r="BF163" s="210">
        <f t="shared" si="131"/>
        <v>0</v>
      </c>
      <c r="BG163" s="132">
        <v>0</v>
      </c>
      <c r="BH163" s="210">
        <f t="shared" si="132"/>
        <v>0</v>
      </c>
      <c r="BI163" s="132">
        <v>0</v>
      </c>
      <c r="BJ163" s="197">
        <v>0</v>
      </c>
      <c r="BK163" s="214">
        <f t="shared" si="133"/>
        <v>6.4950127580607744E-3</v>
      </c>
      <c r="BL163" s="197">
        <v>0</v>
      </c>
      <c r="BM163" s="214">
        <f t="shared" si="106"/>
        <v>0</v>
      </c>
      <c r="BN163" s="197">
        <v>21415</v>
      </c>
      <c r="BO163" s="214">
        <f t="shared" si="107"/>
        <v>0.99350498724193925</v>
      </c>
      <c r="BP163" s="206">
        <f t="shared" si="134"/>
        <v>21555</v>
      </c>
    </row>
    <row r="164" spans="2:68" ht="15" customHeight="1" x14ac:dyDescent="0.25">
      <c r="B164" s="912"/>
      <c r="C164" s="67" t="s">
        <v>148</v>
      </c>
      <c r="D164" s="37">
        <v>1440</v>
      </c>
      <c r="E164" s="176">
        <f t="shared" si="117"/>
        <v>2.0020298358057475E-2</v>
      </c>
      <c r="F164" s="14">
        <v>53440</v>
      </c>
      <c r="G164" s="176">
        <f t="shared" si="118"/>
        <v>0.7429755168434663</v>
      </c>
      <c r="H164" s="14">
        <v>10370</v>
      </c>
      <c r="I164" s="176">
        <f t="shared" si="119"/>
        <v>0.14417395414795556</v>
      </c>
      <c r="J164" s="14">
        <v>3026</v>
      </c>
      <c r="K164" s="176">
        <f t="shared" si="120"/>
        <v>4.2070432521862447E-2</v>
      </c>
      <c r="L164" s="14">
        <v>2676</v>
      </c>
      <c r="M164" s="176">
        <f t="shared" si="121"/>
        <v>3.7204387782056807E-2</v>
      </c>
      <c r="N164" s="14">
        <v>94</v>
      </c>
      <c r="O164" s="176">
        <f t="shared" si="122"/>
        <v>1.3068805872620852E-3</v>
      </c>
      <c r="P164" s="14">
        <v>0</v>
      </c>
      <c r="Q164" s="176">
        <f t="shared" si="123"/>
        <v>0</v>
      </c>
      <c r="R164" s="14">
        <v>411</v>
      </c>
      <c r="S164" s="176">
        <f t="shared" si="124"/>
        <v>5.7141268230289045E-3</v>
      </c>
      <c r="T164" s="14">
        <v>0</v>
      </c>
      <c r="U164" s="176">
        <f t="shared" si="125"/>
        <v>0</v>
      </c>
      <c r="V164" s="14">
        <v>470</v>
      </c>
      <c r="W164" s="163">
        <f t="shared" si="143"/>
        <v>6.5344029363104258E-3</v>
      </c>
      <c r="X164" s="202">
        <f t="shared" si="103"/>
        <v>71927</v>
      </c>
      <c r="Y164" s="48">
        <v>180</v>
      </c>
      <c r="Z164" s="167">
        <f t="shared" si="108"/>
        <v>7.8003120124804995E-3</v>
      </c>
      <c r="AA164" s="14">
        <v>18952</v>
      </c>
      <c r="AB164" s="167">
        <f t="shared" si="108"/>
        <v>0.82128618478072457</v>
      </c>
      <c r="AC164" s="14">
        <v>1979</v>
      </c>
      <c r="AD164" s="167">
        <f t="shared" si="135"/>
        <v>8.576009707054949E-2</v>
      </c>
      <c r="AE164" s="14">
        <v>1237</v>
      </c>
      <c r="AF164" s="167">
        <f t="shared" si="136"/>
        <v>5.3605477552435429E-2</v>
      </c>
      <c r="AG164" s="14">
        <v>557</v>
      </c>
      <c r="AH164" s="167">
        <f t="shared" si="137"/>
        <v>2.4137632171953544E-2</v>
      </c>
      <c r="AI164" s="14">
        <v>97</v>
      </c>
      <c r="AJ164" s="167">
        <f t="shared" si="138"/>
        <v>4.2035014733922691E-3</v>
      </c>
      <c r="AK164" s="14">
        <v>17</v>
      </c>
      <c r="AL164" s="167">
        <f t="shared" si="139"/>
        <v>7.3669613451204713E-4</v>
      </c>
      <c r="AM164" s="14">
        <v>57</v>
      </c>
      <c r="AN164" s="167">
        <f t="shared" si="140"/>
        <v>2.4700988039521579E-3</v>
      </c>
      <c r="AO164" s="14">
        <v>0</v>
      </c>
      <c r="AP164" s="167">
        <f t="shared" si="141"/>
        <v>0</v>
      </c>
      <c r="AQ164" s="14">
        <v>0</v>
      </c>
      <c r="AR164" s="167">
        <f t="shared" si="142"/>
        <v>0</v>
      </c>
      <c r="AS164" s="202">
        <f t="shared" si="104"/>
        <v>23076</v>
      </c>
      <c r="AT164" s="193">
        <v>20205</v>
      </c>
      <c r="AU164" s="43">
        <v>309</v>
      </c>
      <c r="AV164" s="210">
        <f t="shared" si="127"/>
        <v>0.50490196078431371</v>
      </c>
      <c r="AW164" s="132">
        <v>8</v>
      </c>
      <c r="AX164" s="210">
        <f t="shared" si="128"/>
        <v>1.3071895424836602E-2</v>
      </c>
      <c r="AY164" s="132">
        <v>295</v>
      </c>
      <c r="AZ164" s="210">
        <f t="shared" si="129"/>
        <v>0.48202614379084968</v>
      </c>
      <c r="BA164" s="132">
        <v>0</v>
      </c>
      <c r="BB164" s="405">
        <f t="shared" si="130"/>
        <v>0</v>
      </c>
      <c r="BC164" s="197">
        <v>0</v>
      </c>
      <c r="BD164" s="206">
        <f t="shared" si="105"/>
        <v>612</v>
      </c>
      <c r="BE164" s="400">
        <v>0</v>
      </c>
      <c r="BF164" s="210">
        <f t="shared" si="131"/>
        <v>0</v>
      </c>
      <c r="BG164" s="132">
        <v>0</v>
      </c>
      <c r="BH164" s="210">
        <f t="shared" si="132"/>
        <v>0</v>
      </c>
      <c r="BI164" s="132">
        <v>0</v>
      </c>
      <c r="BJ164" s="197">
        <v>0</v>
      </c>
      <c r="BK164" s="214">
        <f t="shared" si="133"/>
        <v>0</v>
      </c>
      <c r="BL164" s="197">
        <v>0</v>
      </c>
      <c r="BM164" s="214">
        <f t="shared" si="106"/>
        <v>0</v>
      </c>
      <c r="BN164" s="197">
        <v>17627</v>
      </c>
      <c r="BO164" s="214">
        <f t="shared" si="107"/>
        <v>1</v>
      </c>
      <c r="BP164" s="206">
        <f t="shared" si="134"/>
        <v>17627</v>
      </c>
    </row>
    <row r="165" spans="2:68" ht="15" customHeight="1" x14ac:dyDescent="0.25">
      <c r="B165" s="912"/>
      <c r="C165" s="67" t="s">
        <v>149</v>
      </c>
      <c r="D165" s="37">
        <v>2083</v>
      </c>
      <c r="E165" s="176">
        <f t="shared" si="117"/>
        <v>1.9597328064728574E-2</v>
      </c>
      <c r="F165" s="14">
        <v>79206</v>
      </c>
      <c r="G165" s="176">
        <f t="shared" si="118"/>
        <v>0.74518769404459495</v>
      </c>
      <c r="H165" s="14">
        <v>13980</v>
      </c>
      <c r="I165" s="176">
        <f t="shared" si="119"/>
        <v>0.13152695455828395</v>
      </c>
      <c r="J165" s="14">
        <v>5422</v>
      </c>
      <c r="K165" s="176">
        <f t="shared" si="120"/>
        <v>5.1011383949571928E-2</v>
      </c>
      <c r="L165" s="14">
        <v>4440</v>
      </c>
      <c r="M165" s="176">
        <f t="shared" si="121"/>
        <v>4.1772509173017218E-2</v>
      </c>
      <c r="N165" s="14">
        <v>201</v>
      </c>
      <c r="O165" s="176">
        <f t="shared" si="122"/>
        <v>1.8910527801298334E-3</v>
      </c>
      <c r="P165" s="14">
        <v>0</v>
      </c>
      <c r="Q165" s="176">
        <f t="shared" si="123"/>
        <v>0</v>
      </c>
      <c r="R165" s="14">
        <v>511</v>
      </c>
      <c r="S165" s="176">
        <f t="shared" si="124"/>
        <v>4.807601844011666E-3</v>
      </c>
      <c r="T165" s="14">
        <v>0</v>
      </c>
      <c r="U165" s="176">
        <f t="shared" si="125"/>
        <v>0</v>
      </c>
      <c r="V165" s="14">
        <v>447</v>
      </c>
      <c r="W165" s="163">
        <f t="shared" si="143"/>
        <v>4.2054755856618681E-3</v>
      </c>
      <c r="X165" s="202">
        <f t="shared" si="103"/>
        <v>106290</v>
      </c>
      <c r="Y165" s="48">
        <v>418</v>
      </c>
      <c r="Z165" s="167">
        <f t="shared" si="108"/>
        <v>5.995410212277682E-3</v>
      </c>
      <c r="AA165" s="14">
        <v>50354</v>
      </c>
      <c r="AB165" s="167">
        <f t="shared" si="108"/>
        <v>0.72223178427997703</v>
      </c>
      <c r="AC165" s="14">
        <v>6789</v>
      </c>
      <c r="AD165" s="167">
        <f t="shared" si="135"/>
        <v>9.7375215146299487E-2</v>
      </c>
      <c r="AE165" s="14">
        <v>8888</v>
      </c>
      <c r="AF165" s="167">
        <f t="shared" si="136"/>
        <v>0.12748135398737809</v>
      </c>
      <c r="AG165" s="14">
        <v>2678</v>
      </c>
      <c r="AH165" s="167">
        <f t="shared" si="137"/>
        <v>3.8410786001147446E-2</v>
      </c>
      <c r="AI165" s="14">
        <v>351</v>
      </c>
      <c r="AJ165" s="167">
        <f t="shared" si="138"/>
        <v>5.0344234079173836E-3</v>
      </c>
      <c r="AK165" s="14">
        <v>15</v>
      </c>
      <c r="AL165" s="167">
        <f t="shared" si="139"/>
        <v>2.1514629948364889E-4</v>
      </c>
      <c r="AM165" s="14">
        <v>227</v>
      </c>
      <c r="AN165" s="167">
        <f t="shared" si="140"/>
        <v>3.2558806655192197E-3</v>
      </c>
      <c r="AO165" s="14">
        <v>0</v>
      </c>
      <c r="AP165" s="167">
        <f t="shared" si="141"/>
        <v>0</v>
      </c>
      <c r="AQ165" s="14">
        <v>0</v>
      </c>
      <c r="AR165" s="167">
        <f t="shared" si="142"/>
        <v>0</v>
      </c>
      <c r="AS165" s="202">
        <f t="shared" si="104"/>
        <v>69720</v>
      </c>
      <c r="AT165" s="193">
        <v>28129</v>
      </c>
      <c r="AU165" s="43">
        <v>594</v>
      </c>
      <c r="AV165" s="210">
        <f t="shared" si="127"/>
        <v>0.23961274707543365</v>
      </c>
      <c r="AW165" s="132">
        <v>4</v>
      </c>
      <c r="AX165" s="210">
        <f t="shared" si="128"/>
        <v>1.6135538523598225E-3</v>
      </c>
      <c r="AY165" s="132">
        <v>602</v>
      </c>
      <c r="AZ165" s="210">
        <f t="shared" si="129"/>
        <v>0.2428398547801533</v>
      </c>
      <c r="BA165" s="132">
        <v>1279</v>
      </c>
      <c r="BB165" s="405">
        <f t="shared" si="130"/>
        <v>0.51593384429205325</v>
      </c>
      <c r="BC165" s="197">
        <v>0</v>
      </c>
      <c r="BD165" s="206">
        <f t="shared" si="105"/>
        <v>2479</v>
      </c>
      <c r="BE165" s="400">
        <v>0</v>
      </c>
      <c r="BF165" s="210">
        <f t="shared" si="131"/>
        <v>0</v>
      </c>
      <c r="BG165" s="132">
        <v>0</v>
      </c>
      <c r="BH165" s="210">
        <f t="shared" si="132"/>
        <v>0</v>
      </c>
      <c r="BI165" s="132">
        <v>0</v>
      </c>
      <c r="BJ165" s="197">
        <v>0</v>
      </c>
      <c r="BK165" s="214">
        <f t="shared" si="133"/>
        <v>0</v>
      </c>
      <c r="BL165" s="197">
        <v>0</v>
      </c>
      <c r="BM165" s="214">
        <f t="shared" si="106"/>
        <v>0</v>
      </c>
      <c r="BN165" s="197">
        <v>27683</v>
      </c>
      <c r="BO165" s="214">
        <f t="shared" si="107"/>
        <v>1</v>
      </c>
      <c r="BP165" s="206">
        <f t="shared" si="134"/>
        <v>27683</v>
      </c>
    </row>
    <row r="166" spans="2:68" ht="15" customHeight="1" x14ac:dyDescent="0.25">
      <c r="B166" s="912"/>
      <c r="C166" s="67" t="s">
        <v>18</v>
      </c>
      <c r="D166" s="37">
        <v>2386</v>
      </c>
      <c r="E166" s="176">
        <f t="shared" si="117"/>
        <v>2.0150325141457648E-2</v>
      </c>
      <c r="F166" s="14">
        <v>88665</v>
      </c>
      <c r="G166" s="176">
        <f t="shared" si="118"/>
        <v>0.7487965543450722</v>
      </c>
      <c r="H166" s="14">
        <v>13977</v>
      </c>
      <c r="I166" s="176">
        <f t="shared" si="119"/>
        <v>0.11803901697491766</v>
      </c>
      <c r="J166" s="14">
        <v>7515</v>
      </c>
      <c r="K166" s="176">
        <f t="shared" si="120"/>
        <v>6.3465923486192038E-2</v>
      </c>
      <c r="L166" s="14">
        <v>4611</v>
      </c>
      <c r="M166" s="176">
        <f t="shared" si="121"/>
        <v>3.894096782366354E-2</v>
      </c>
      <c r="N166" s="14">
        <v>214</v>
      </c>
      <c r="O166" s="176">
        <f t="shared" si="122"/>
        <v>1.80727979055823E-3</v>
      </c>
      <c r="P166" s="14">
        <v>0</v>
      </c>
      <c r="Q166" s="176">
        <f t="shared" si="123"/>
        <v>0</v>
      </c>
      <c r="R166" s="14">
        <v>502</v>
      </c>
      <c r="S166" s="176">
        <f t="shared" si="124"/>
        <v>4.239506798412296E-3</v>
      </c>
      <c r="T166" s="14">
        <v>0</v>
      </c>
      <c r="U166" s="176">
        <f t="shared" si="125"/>
        <v>0</v>
      </c>
      <c r="V166" s="14">
        <v>540</v>
      </c>
      <c r="W166" s="163">
        <f t="shared" si="143"/>
        <v>4.5604256397263742E-3</v>
      </c>
      <c r="X166" s="202">
        <f t="shared" si="103"/>
        <v>118410</v>
      </c>
      <c r="Y166" s="48">
        <v>617</v>
      </c>
      <c r="Z166" s="167">
        <f t="shared" si="108"/>
        <v>6.3193903887910196E-3</v>
      </c>
      <c r="AA166" s="14">
        <v>69205</v>
      </c>
      <c r="AB166" s="167">
        <f t="shared" si="108"/>
        <v>0.7088061780490803</v>
      </c>
      <c r="AC166" s="14">
        <v>9489</v>
      </c>
      <c r="AD166" s="167">
        <f t="shared" si="135"/>
        <v>9.7187512802654752E-2</v>
      </c>
      <c r="AE166" s="14">
        <v>13334</v>
      </c>
      <c r="AF166" s="167">
        <f t="shared" si="136"/>
        <v>0.13656847883977222</v>
      </c>
      <c r="AG166" s="14">
        <v>3964</v>
      </c>
      <c r="AH166" s="167">
        <f t="shared" si="137"/>
        <v>4.0599778770125772E-2</v>
      </c>
      <c r="AI166" s="14">
        <v>640</v>
      </c>
      <c r="AJ166" s="167">
        <f t="shared" si="138"/>
        <v>6.554959236347249E-3</v>
      </c>
      <c r="AK166" s="14">
        <v>12</v>
      </c>
      <c r="AL166" s="167">
        <f t="shared" si="139"/>
        <v>1.2290548568151091E-4</v>
      </c>
      <c r="AM166" s="14">
        <v>375</v>
      </c>
      <c r="AN166" s="167">
        <f t="shared" si="140"/>
        <v>3.840796427547216E-3</v>
      </c>
      <c r="AO166" s="14">
        <v>0</v>
      </c>
      <c r="AP166" s="167">
        <f t="shared" si="141"/>
        <v>0</v>
      </c>
      <c r="AQ166" s="14">
        <v>0</v>
      </c>
      <c r="AR166" s="167">
        <f t="shared" si="142"/>
        <v>0</v>
      </c>
      <c r="AS166" s="202">
        <f t="shared" si="104"/>
        <v>97636</v>
      </c>
      <c r="AT166" s="193">
        <v>31550</v>
      </c>
      <c r="AU166" s="43">
        <v>644</v>
      </c>
      <c r="AV166" s="210">
        <f t="shared" si="127"/>
        <v>0.22100205902539466</v>
      </c>
      <c r="AW166" s="132">
        <v>8</v>
      </c>
      <c r="AX166" s="210">
        <f t="shared" si="128"/>
        <v>2.7453671928620452E-3</v>
      </c>
      <c r="AY166" s="132">
        <v>707</v>
      </c>
      <c r="AZ166" s="210">
        <f t="shared" si="129"/>
        <v>0.24262182566918325</v>
      </c>
      <c r="BA166" s="132">
        <v>1555</v>
      </c>
      <c r="BB166" s="405">
        <f t="shared" si="130"/>
        <v>0.53363074811256006</v>
      </c>
      <c r="BC166" s="197">
        <v>0</v>
      </c>
      <c r="BD166" s="206">
        <f t="shared" si="105"/>
        <v>2914</v>
      </c>
      <c r="BE166" s="400">
        <v>0</v>
      </c>
      <c r="BF166" s="210">
        <f t="shared" si="131"/>
        <v>0</v>
      </c>
      <c r="BG166" s="132">
        <v>0</v>
      </c>
      <c r="BH166" s="210">
        <f t="shared" si="132"/>
        <v>0</v>
      </c>
      <c r="BI166" s="132">
        <v>0</v>
      </c>
      <c r="BJ166" s="197">
        <v>0</v>
      </c>
      <c r="BK166" s="214">
        <f t="shared" si="133"/>
        <v>0</v>
      </c>
      <c r="BL166" s="197">
        <v>0</v>
      </c>
      <c r="BM166" s="214">
        <f t="shared" si="106"/>
        <v>0</v>
      </c>
      <c r="BN166" s="197">
        <v>33588</v>
      </c>
      <c r="BO166" s="214">
        <f t="shared" si="107"/>
        <v>1</v>
      </c>
      <c r="BP166" s="206">
        <f t="shared" si="134"/>
        <v>33588</v>
      </c>
    </row>
    <row r="167" spans="2:68" ht="15" customHeight="1" x14ac:dyDescent="0.25">
      <c r="B167" s="912"/>
      <c r="C167" s="67" t="s">
        <v>150</v>
      </c>
      <c r="D167" s="37">
        <v>2305</v>
      </c>
      <c r="E167" s="176">
        <f t="shared" si="117"/>
        <v>1.9322983032660453E-2</v>
      </c>
      <c r="F167" s="14">
        <v>89197</v>
      </c>
      <c r="G167" s="176">
        <f t="shared" si="118"/>
        <v>0.74774495339011471</v>
      </c>
      <c r="H167" s="14">
        <v>13576</v>
      </c>
      <c r="I167" s="176">
        <f t="shared" si="119"/>
        <v>0.11380859767956542</v>
      </c>
      <c r="J167" s="14">
        <v>7523</v>
      </c>
      <c r="K167" s="176">
        <f t="shared" si="120"/>
        <v>6.3065857420696134E-2</v>
      </c>
      <c r="L167" s="14">
        <v>5116</v>
      </c>
      <c r="M167" s="176">
        <f t="shared" si="121"/>
        <v>4.2887800952317083E-2</v>
      </c>
      <c r="N167" s="14">
        <v>329</v>
      </c>
      <c r="O167" s="176">
        <f t="shared" si="122"/>
        <v>2.7580309838374354E-3</v>
      </c>
      <c r="P167" s="14">
        <v>0</v>
      </c>
      <c r="Q167" s="176">
        <f t="shared" si="123"/>
        <v>0</v>
      </c>
      <c r="R167" s="14">
        <v>502</v>
      </c>
      <c r="S167" s="176">
        <f t="shared" si="124"/>
        <v>4.2083025953993693E-3</v>
      </c>
      <c r="T167" s="14">
        <v>0</v>
      </c>
      <c r="U167" s="176">
        <f t="shared" si="125"/>
        <v>0</v>
      </c>
      <c r="V167" s="14">
        <v>740</v>
      </c>
      <c r="W167" s="163">
        <f t="shared" si="143"/>
        <v>6.2034739454094297E-3</v>
      </c>
      <c r="X167" s="202">
        <f t="shared" si="103"/>
        <v>119288</v>
      </c>
      <c r="Y167" s="48">
        <v>561</v>
      </c>
      <c r="Z167" s="167">
        <f t="shared" si="108"/>
        <v>5.6070843161555991E-3</v>
      </c>
      <c r="AA167" s="14">
        <v>70795</v>
      </c>
      <c r="AB167" s="167">
        <f t="shared" si="108"/>
        <v>0.70758205733018831</v>
      </c>
      <c r="AC167" s="14">
        <v>9776</v>
      </c>
      <c r="AD167" s="167">
        <f t="shared" si="135"/>
        <v>9.7709191220565303E-2</v>
      </c>
      <c r="AE167" s="14">
        <v>13603</v>
      </c>
      <c r="AF167" s="167">
        <f t="shared" si="136"/>
        <v>0.13595930116339502</v>
      </c>
      <c r="AG167" s="14">
        <v>4233</v>
      </c>
      <c r="AH167" s="167">
        <f t="shared" si="137"/>
        <v>4.2307999840083155E-2</v>
      </c>
      <c r="AI167" s="14">
        <v>663</v>
      </c>
      <c r="AJ167" s="167">
        <f t="shared" si="138"/>
        <v>6.626554191820253E-3</v>
      </c>
      <c r="AK167" s="14">
        <v>10</v>
      </c>
      <c r="AL167" s="167">
        <f t="shared" si="139"/>
        <v>9.9948027025946503E-5</v>
      </c>
      <c r="AM167" s="14">
        <v>411</v>
      </c>
      <c r="AN167" s="167">
        <f t="shared" si="140"/>
        <v>4.1078639107664013E-3</v>
      </c>
      <c r="AO167" s="14">
        <v>0</v>
      </c>
      <c r="AP167" s="167">
        <f t="shared" si="141"/>
        <v>0</v>
      </c>
      <c r="AQ167" s="14">
        <v>0</v>
      </c>
      <c r="AR167" s="167">
        <f t="shared" si="142"/>
        <v>0</v>
      </c>
      <c r="AS167" s="202">
        <f t="shared" si="104"/>
        <v>100052</v>
      </c>
      <c r="AT167" s="193">
        <v>31708</v>
      </c>
      <c r="AU167" s="43">
        <v>615</v>
      </c>
      <c r="AV167" s="210">
        <f t="shared" si="127"/>
        <v>0.21317157712305027</v>
      </c>
      <c r="AW167" s="132">
        <v>8</v>
      </c>
      <c r="AX167" s="210">
        <f t="shared" si="128"/>
        <v>2.7729636048526864E-3</v>
      </c>
      <c r="AY167" s="132">
        <v>707</v>
      </c>
      <c r="AZ167" s="210">
        <f t="shared" si="129"/>
        <v>0.24506065857885614</v>
      </c>
      <c r="BA167" s="132">
        <v>1555</v>
      </c>
      <c r="BB167" s="405">
        <f t="shared" si="130"/>
        <v>0.53899480069324091</v>
      </c>
      <c r="BC167" s="197">
        <v>0</v>
      </c>
      <c r="BD167" s="206">
        <f t="shared" si="105"/>
        <v>2885</v>
      </c>
      <c r="BE167" s="400">
        <v>0</v>
      </c>
      <c r="BF167" s="210">
        <f t="shared" si="131"/>
        <v>0</v>
      </c>
      <c r="BG167" s="132">
        <v>0</v>
      </c>
      <c r="BH167" s="210">
        <f t="shared" si="132"/>
        <v>0</v>
      </c>
      <c r="BI167" s="132">
        <v>0</v>
      </c>
      <c r="BJ167" s="197">
        <v>0</v>
      </c>
      <c r="BK167" s="214">
        <f t="shared" si="133"/>
        <v>0</v>
      </c>
      <c r="BL167" s="197">
        <v>0</v>
      </c>
      <c r="BM167" s="214">
        <f t="shared" si="106"/>
        <v>0</v>
      </c>
      <c r="BN167" s="197">
        <v>32854</v>
      </c>
      <c r="BO167" s="214">
        <f t="shared" si="107"/>
        <v>1</v>
      </c>
      <c r="BP167" s="206">
        <f t="shared" si="134"/>
        <v>32854</v>
      </c>
    </row>
    <row r="168" spans="2:68" ht="15" customHeight="1" thickBot="1" x14ac:dyDescent="0.3">
      <c r="B168" s="937"/>
      <c r="C168" s="68" t="s">
        <v>151</v>
      </c>
      <c r="D168" s="38">
        <v>2096</v>
      </c>
      <c r="E168" s="177">
        <f t="shared" si="117"/>
        <v>2.0481751111545415E-2</v>
      </c>
      <c r="F168" s="17">
        <v>78096</v>
      </c>
      <c r="G168" s="177">
        <f t="shared" si="118"/>
        <v>0.76314066546147452</v>
      </c>
      <c r="H168" s="17">
        <v>11139</v>
      </c>
      <c r="I168" s="177">
        <f t="shared" si="119"/>
        <v>0.10884839009136658</v>
      </c>
      <c r="J168" s="17">
        <v>5170</v>
      </c>
      <c r="K168" s="177">
        <f t="shared" si="120"/>
        <v>5.0520349831435968E-2</v>
      </c>
      <c r="L168" s="17">
        <v>4611</v>
      </c>
      <c r="M168" s="177">
        <f t="shared" si="121"/>
        <v>4.5057898079835831E-2</v>
      </c>
      <c r="N168" s="17">
        <v>154</v>
      </c>
      <c r="O168" s="177">
        <f t="shared" si="122"/>
        <v>1.5048614843406458E-3</v>
      </c>
      <c r="P168" s="17">
        <v>0</v>
      </c>
      <c r="Q168" s="177">
        <f t="shared" si="123"/>
        <v>0</v>
      </c>
      <c r="R168" s="17">
        <v>440</v>
      </c>
      <c r="S168" s="177">
        <f t="shared" si="124"/>
        <v>4.2996042409732737E-3</v>
      </c>
      <c r="T168" s="17">
        <v>0</v>
      </c>
      <c r="U168" s="177">
        <f t="shared" si="125"/>
        <v>0</v>
      </c>
      <c r="V168" s="17">
        <v>629</v>
      </c>
      <c r="W168" s="164">
        <f t="shared" si="143"/>
        <v>6.1464796990277027E-3</v>
      </c>
      <c r="X168" s="203">
        <f t="shared" si="103"/>
        <v>102335</v>
      </c>
      <c r="Y168" s="50">
        <v>429</v>
      </c>
      <c r="Z168" s="168">
        <f t="shared" si="108"/>
        <v>6.0891658268632989E-3</v>
      </c>
      <c r="AA168" s="17">
        <v>52121</v>
      </c>
      <c r="AB168" s="168">
        <f t="shared" si="108"/>
        <v>0.73979816331455017</v>
      </c>
      <c r="AC168" s="17">
        <v>7377</v>
      </c>
      <c r="AD168" s="168">
        <f t="shared" si="135"/>
        <v>0.10470810327452344</v>
      </c>
      <c r="AE168" s="17">
        <v>7196</v>
      </c>
      <c r="AF168" s="168">
        <f t="shared" si="136"/>
        <v>0.10213901466225711</v>
      </c>
      <c r="AG168" s="17">
        <v>2818</v>
      </c>
      <c r="AH168" s="168">
        <f t="shared" si="137"/>
        <v>3.9998296736831647E-2</v>
      </c>
      <c r="AI168" s="17">
        <v>247</v>
      </c>
      <c r="AJ168" s="168">
        <f t="shared" si="138"/>
        <v>3.5058833548606873E-3</v>
      </c>
      <c r="AK168" s="17">
        <v>0</v>
      </c>
      <c r="AL168" s="168">
        <f t="shared" si="139"/>
        <v>0</v>
      </c>
      <c r="AM168" s="17">
        <v>265</v>
      </c>
      <c r="AN168" s="168">
        <f t="shared" si="140"/>
        <v>3.7613728301136929E-3</v>
      </c>
      <c r="AO168" s="17">
        <v>0</v>
      </c>
      <c r="AP168" s="168">
        <f t="shared" si="141"/>
        <v>0</v>
      </c>
      <c r="AQ168" s="17">
        <v>0</v>
      </c>
      <c r="AR168" s="168">
        <f t="shared" si="142"/>
        <v>0</v>
      </c>
      <c r="AS168" s="203">
        <f t="shared" si="104"/>
        <v>70453</v>
      </c>
      <c r="AT168" s="194">
        <v>29203</v>
      </c>
      <c r="AU168" s="44">
        <v>477</v>
      </c>
      <c r="AV168" s="211">
        <f t="shared" si="127"/>
        <v>0.17666666666666667</v>
      </c>
      <c r="AW168" s="39">
        <v>6</v>
      </c>
      <c r="AX168" s="211">
        <f t="shared" si="128"/>
        <v>2.2222222222222222E-3</v>
      </c>
      <c r="AY168" s="39">
        <v>836</v>
      </c>
      <c r="AZ168" s="211">
        <f t="shared" si="129"/>
        <v>0.30962962962962964</v>
      </c>
      <c r="BA168" s="39">
        <v>1381</v>
      </c>
      <c r="BB168" s="404">
        <f t="shared" si="130"/>
        <v>0.51148148148148154</v>
      </c>
      <c r="BC168" s="198">
        <v>0</v>
      </c>
      <c r="BD168" s="207">
        <f t="shared" si="105"/>
        <v>2700</v>
      </c>
      <c r="BE168" s="399">
        <v>0</v>
      </c>
      <c r="BF168" s="211">
        <f t="shared" si="131"/>
        <v>0</v>
      </c>
      <c r="BG168" s="39">
        <v>0</v>
      </c>
      <c r="BH168" s="211">
        <f t="shared" si="132"/>
        <v>0</v>
      </c>
      <c r="BI168" s="39">
        <v>0</v>
      </c>
      <c r="BJ168" s="198">
        <v>0</v>
      </c>
      <c r="BK168" s="215">
        <f t="shared" si="133"/>
        <v>0</v>
      </c>
      <c r="BL168" s="198">
        <v>0</v>
      </c>
      <c r="BM168" s="215">
        <f t="shared" si="106"/>
        <v>0</v>
      </c>
      <c r="BN168" s="198">
        <v>28553</v>
      </c>
      <c r="BO168" s="215">
        <f t="shared" si="107"/>
        <v>1</v>
      </c>
      <c r="BP168" s="207">
        <f t="shared" si="134"/>
        <v>28553</v>
      </c>
    </row>
    <row r="169" spans="2:68" ht="15" customHeight="1" thickBot="1" x14ac:dyDescent="0.3">
      <c r="B169" s="935" t="s">
        <v>30</v>
      </c>
      <c r="C169" s="950"/>
      <c r="D169" s="40">
        <f>SUM(D157:D168)</f>
        <v>26189</v>
      </c>
      <c r="E169" s="178">
        <f t="shared" ref="E169:E182" si="144">D169/$X169</f>
        <v>2.003244783830237E-2</v>
      </c>
      <c r="F169" s="28">
        <f>SUM(F157:F168)</f>
        <v>983358</v>
      </c>
      <c r="G169" s="178">
        <f t="shared" ref="G169:G182" si="145">F169/$X169</f>
        <v>0.75218862275678122</v>
      </c>
      <c r="H169" s="28">
        <f>SUM(H157:H168)</f>
        <v>156763</v>
      </c>
      <c r="I169" s="178">
        <f t="shared" ref="I169:I181" si="146">H169/$X169</f>
        <v>0.11991090230538755</v>
      </c>
      <c r="J169" s="28">
        <f>SUM(J157:J168)</f>
        <v>69518</v>
      </c>
      <c r="K169" s="178">
        <f t="shared" ref="K169:K181" si="147">J169/$X169</f>
        <v>5.3175596961438171E-2</v>
      </c>
      <c r="L169" s="28">
        <f>SUM(L157:L168)</f>
        <v>56144</v>
      </c>
      <c r="M169" s="178">
        <f t="shared" ref="M169:M181" si="148">L169/$X169</f>
        <v>4.2945578350973623E-2</v>
      </c>
      <c r="N169" s="28">
        <f>SUM(N157:N168)</f>
        <v>2896</v>
      </c>
      <c r="O169" s="178">
        <f t="shared" ref="O169:O181" si="149">N169/$X169</f>
        <v>2.2152036709963598E-3</v>
      </c>
      <c r="P169" s="28">
        <f>SUM(P157:P168)</f>
        <v>0</v>
      </c>
      <c r="Q169" s="178">
        <f t="shared" ref="Q169:Q181" si="150">P169/$X169</f>
        <v>0</v>
      </c>
      <c r="R169" s="28">
        <f>SUM(R157:R168)</f>
        <v>6352</v>
      </c>
      <c r="S169" s="178">
        <f t="shared" ref="S169:S181" si="151">R169/$X169</f>
        <v>4.8587616430141147E-3</v>
      </c>
      <c r="T169" s="28">
        <f>SUM(T157:T168)</f>
        <v>0</v>
      </c>
      <c r="U169" s="178">
        <f t="shared" ref="U169:U181" si="152">T169/$X169</f>
        <v>0</v>
      </c>
      <c r="V169" s="28">
        <f>SUM(V157:V168)</f>
        <v>6109</v>
      </c>
      <c r="W169" s="143">
        <f t="shared" si="143"/>
        <v>4.6728864731066166E-3</v>
      </c>
      <c r="X169" s="41">
        <f t="shared" si="103"/>
        <v>1307329</v>
      </c>
      <c r="Y169" s="45">
        <f>SUM(Y157:Y168)</f>
        <v>5673</v>
      </c>
      <c r="Z169" s="159">
        <f t="shared" si="108"/>
        <v>6.8546199510159892E-3</v>
      </c>
      <c r="AA169" s="28">
        <f>SUM(AA157:AA168)</f>
        <v>610943</v>
      </c>
      <c r="AB169" s="159">
        <f t="shared" si="108"/>
        <v>0.73819532464896198</v>
      </c>
      <c r="AC169" s="28">
        <f>SUM(AC157:AC168)</f>
        <v>79287</v>
      </c>
      <c r="AD169" s="159">
        <f t="shared" si="135"/>
        <v>9.580156038360739E-2</v>
      </c>
      <c r="AE169" s="28">
        <f>SUM(AE157:AE168)</f>
        <v>93121</v>
      </c>
      <c r="AF169" s="159">
        <f t="shared" si="136"/>
        <v>0.11251702176248192</v>
      </c>
      <c r="AG169" s="28">
        <f>SUM(AG157:AG168)</f>
        <v>31217</v>
      </c>
      <c r="AH169" s="159">
        <f t="shared" si="137"/>
        <v>3.771913820039946E-2</v>
      </c>
      <c r="AI169" s="28">
        <f>SUM(AI157:AI168)</f>
        <v>3855</v>
      </c>
      <c r="AJ169" s="159">
        <f t="shared" si="138"/>
        <v>4.6579516853810397E-3</v>
      </c>
      <c r="AK169" s="28">
        <f>SUM(AK157:AK168)</f>
        <v>72</v>
      </c>
      <c r="AL169" s="159">
        <f t="shared" si="139"/>
        <v>8.6996762995443538E-5</v>
      </c>
      <c r="AM169" s="28">
        <f>SUM(AM157:AM168)</f>
        <v>3449</v>
      </c>
      <c r="AN169" s="159">
        <f t="shared" si="140"/>
        <v>4.1673866051567332E-3</v>
      </c>
      <c r="AO169" s="28">
        <f>SUM(AO157:AO168)</f>
        <v>0</v>
      </c>
      <c r="AP169" s="159">
        <f t="shared" si="141"/>
        <v>0</v>
      </c>
      <c r="AQ169" s="28">
        <f>SUM(AQ157:AQ168)</f>
        <v>0</v>
      </c>
      <c r="AR169" s="159">
        <f t="shared" si="142"/>
        <v>0</v>
      </c>
      <c r="AS169" s="41">
        <f t="shared" si="104"/>
        <v>827617</v>
      </c>
      <c r="AT169" s="195">
        <f>SUM(AT157:AT168)</f>
        <v>326130</v>
      </c>
      <c r="AU169" s="45">
        <f>SUM(AU157:AU168)</f>
        <v>6608</v>
      </c>
      <c r="AV169" s="159">
        <f t="shared" ref="AV169:AV182" si="153">AU169/$BD169</f>
        <v>0.20304194192656322</v>
      </c>
      <c r="AW169" s="28">
        <f>SUM(AW157:AW168)</f>
        <v>1578</v>
      </c>
      <c r="AX169" s="159">
        <f t="shared" ref="AX169:AX182" si="154">AW169/$BD169</f>
        <v>4.8486710708250114E-2</v>
      </c>
      <c r="AY169" s="28">
        <f>SUM(AY157:AY168)</f>
        <v>8399</v>
      </c>
      <c r="AZ169" s="159">
        <f t="shared" ref="AZ169:AZ182" si="155">AY169/$BD169</f>
        <v>0.25807343677984329</v>
      </c>
      <c r="BA169" s="28">
        <f>SUM(BA157:BA168)</f>
        <v>15960</v>
      </c>
      <c r="BB169" s="403">
        <f t="shared" ref="BB169:BB182" si="156">BA169/$BD169</f>
        <v>0.49039791058534338</v>
      </c>
      <c r="BC169" s="29">
        <f>SUM(BC157:BC168)</f>
        <v>140</v>
      </c>
      <c r="BD169" s="41">
        <f t="shared" si="105"/>
        <v>32545</v>
      </c>
      <c r="BE169" s="40">
        <f>SUM(BE157:BE168)</f>
        <v>0</v>
      </c>
      <c r="BF169" s="159">
        <f t="shared" ref="BF169:BF182" si="157">BE169/$BP169</f>
        <v>0</v>
      </c>
      <c r="BG169" s="28">
        <f>SUM(BG157:BG168)</f>
        <v>0</v>
      </c>
      <c r="BH169" s="159">
        <f t="shared" ref="BH169:BH182" si="158">BG169/$BP169</f>
        <v>0</v>
      </c>
      <c r="BI169" s="28">
        <f>SUM(BI157:BI168)</f>
        <v>0</v>
      </c>
      <c r="BJ169" s="28">
        <f>SUM(BJ157:BJ168)</f>
        <v>0</v>
      </c>
      <c r="BK169" s="142">
        <f t="shared" ref="BK169:BK182" si="159">(BI169+BC169+BJ169)/$BP169</f>
        <v>4.369292611526194E-4</v>
      </c>
      <c r="BL169" s="29">
        <v>0</v>
      </c>
      <c r="BM169" s="142">
        <f t="shared" si="106"/>
        <v>0</v>
      </c>
      <c r="BN169" s="29">
        <f>SUM(BN157:BN168)</f>
        <v>320278</v>
      </c>
      <c r="BO169" s="142">
        <f t="shared" si="107"/>
        <v>0.99956307073884743</v>
      </c>
      <c r="BP169" s="41">
        <f t="shared" ref="BP169:BP182" si="160">BE169+BG169+BI169+BC169+BJ169+BN169+BL169</f>
        <v>320418</v>
      </c>
    </row>
    <row r="170" spans="2:68" ht="15" customHeight="1" x14ac:dyDescent="0.25">
      <c r="B170" s="911">
        <v>2019</v>
      </c>
      <c r="C170" s="66" t="s">
        <v>143</v>
      </c>
      <c r="D170" s="35">
        <v>2408</v>
      </c>
      <c r="E170" s="166">
        <f t="shared" si="144"/>
        <v>2.0059311585751891E-2</v>
      </c>
      <c r="F170" s="15">
        <v>89534</v>
      </c>
      <c r="G170" s="166">
        <f t="shared" si="145"/>
        <v>0.74584319083002903</v>
      </c>
      <c r="H170" s="15">
        <v>14061</v>
      </c>
      <c r="I170" s="166">
        <f t="shared" si="146"/>
        <v>0.11713205158108693</v>
      </c>
      <c r="J170" s="15">
        <v>7111</v>
      </c>
      <c r="K170" s="166">
        <f t="shared" si="147"/>
        <v>5.9236613241811335E-2</v>
      </c>
      <c r="L170" s="15">
        <v>5546</v>
      </c>
      <c r="M170" s="166">
        <f t="shared" si="148"/>
        <v>4.6199726766852155E-2</v>
      </c>
      <c r="N170" s="15">
        <v>289</v>
      </c>
      <c r="O170" s="166">
        <f t="shared" si="149"/>
        <v>2.4074506014461366E-3</v>
      </c>
      <c r="P170" s="15">
        <v>0</v>
      </c>
      <c r="Q170" s="166">
        <f t="shared" si="150"/>
        <v>0</v>
      </c>
      <c r="R170" s="15">
        <v>465</v>
      </c>
      <c r="S170" s="166">
        <f t="shared" si="151"/>
        <v>3.8735796874479356E-3</v>
      </c>
      <c r="T170" s="15">
        <v>0</v>
      </c>
      <c r="U170" s="166">
        <f t="shared" si="152"/>
        <v>0</v>
      </c>
      <c r="V170" s="15">
        <v>630</v>
      </c>
      <c r="W170" s="424">
        <f>V170/$X170</f>
        <v>5.2480757055746226E-3</v>
      </c>
      <c r="X170" s="201">
        <f t="shared" ref="X170:X182" si="161">D170+F170+H170+J170+L170+N170+P170+R170+T170+V170</f>
        <v>120044</v>
      </c>
      <c r="Y170" s="47">
        <v>497</v>
      </c>
      <c r="Z170" s="189">
        <f t="shared" ref="Z170:AB182" si="162">Y170/$AS170</f>
        <v>6.5063427022922747E-3</v>
      </c>
      <c r="AA170" s="15">
        <v>55797</v>
      </c>
      <c r="AB170" s="189">
        <f t="shared" si="162"/>
        <v>0.73045151661932006</v>
      </c>
      <c r="AC170" s="15">
        <v>8813</v>
      </c>
      <c r="AD170" s="189">
        <f t="shared" si="135"/>
        <v>0.11537303467867568</v>
      </c>
      <c r="AE170" s="15">
        <v>6723</v>
      </c>
      <c r="AF170" s="189">
        <f t="shared" si="136"/>
        <v>8.8012358123764511E-2</v>
      </c>
      <c r="AG170" s="15">
        <v>3697</v>
      </c>
      <c r="AH170" s="189">
        <f t="shared" si="137"/>
        <v>4.8398287666749577E-2</v>
      </c>
      <c r="AI170" s="15">
        <v>366</v>
      </c>
      <c r="AJ170" s="189">
        <f t="shared" si="138"/>
        <v>4.7913912053098038E-3</v>
      </c>
      <c r="AK170" s="15">
        <v>0</v>
      </c>
      <c r="AL170" s="189">
        <f t="shared" si="139"/>
        <v>0</v>
      </c>
      <c r="AM170" s="15">
        <v>431</v>
      </c>
      <c r="AN170" s="189">
        <f t="shared" si="140"/>
        <v>5.6423213374003434E-3</v>
      </c>
      <c r="AO170" s="15">
        <v>63</v>
      </c>
      <c r="AP170" s="189">
        <f t="shared" si="141"/>
        <v>8.2474766648775314E-4</v>
      </c>
      <c r="AQ170" s="15">
        <v>0</v>
      </c>
      <c r="AR170" s="189">
        <f t="shared" si="142"/>
        <v>0</v>
      </c>
      <c r="AS170" s="201">
        <f t="shared" ref="AS170:AS182" si="163">Y170+AA170+AC170+AE170+AG170+AI170+AK170+AM170+AO170+AQ170</f>
        <v>76387</v>
      </c>
      <c r="AT170" s="192">
        <v>31338</v>
      </c>
      <c r="AU170" s="42">
        <v>549</v>
      </c>
      <c r="AV170" s="212">
        <f t="shared" si="153"/>
        <v>0.18178807947019868</v>
      </c>
      <c r="AW170" s="36">
        <v>2</v>
      </c>
      <c r="AX170" s="212">
        <f t="shared" si="154"/>
        <v>6.6225165562913907E-4</v>
      </c>
      <c r="AY170" s="244">
        <v>934</v>
      </c>
      <c r="AZ170" s="212">
        <f t="shared" si="155"/>
        <v>0.30927152317880796</v>
      </c>
      <c r="BA170" s="36">
        <v>1535</v>
      </c>
      <c r="BB170" s="402">
        <f t="shared" si="156"/>
        <v>0.50827814569536423</v>
      </c>
      <c r="BC170" s="196">
        <v>20</v>
      </c>
      <c r="BD170" s="208">
        <f t="shared" ref="BD170:BD182" si="164">AU170+AW170+AY170+BA170</f>
        <v>3020</v>
      </c>
      <c r="BE170" s="401">
        <v>0</v>
      </c>
      <c r="BF170" s="212">
        <f t="shared" si="157"/>
        <v>0</v>
      </c>
      <c r="BG170" s="36">
        <v>0</v>
      </c>
      <c r="BH170" s="212">
        <f t="shared" si="158"/>
        <v>0</v>
      </c>
      <c r="BI170" s="36">
        <v>0</v>
      </c>
      <c r="BJ170" s="196">
        <v>1001</v>
      </c>
      <c r="BK170" s="216">
        <f t="shared" si="159"/>
        <v>3.5873651663680124E-2</v>
      </c>
      <c r="BL170" s="196">
        <v>0</v>
      </c>
      <c r="BM170" s="216">
        <f t="shared" ref="BM170:BM182" si="165">BL170/BP170</f>
        <v>0</v>
      </c>
      <c r="BN170" s="196">
        <v>27440</v>
      </c>
      <c r="BO170" s="216">
        <f t="shared" ref="BO170:BO182" si="166">(BN170)/$BP170</f>
        <v>0.96412634833631983</v>
      </c>
      <c r="BP170" s="208">
        <f t="shared" si="160"/>
        <v>28461</v>
      </c>
    </row>
    <row r="171" spans="2:68" ht="15" customHeight="1" x14ac:dyDescent="0.25">
      <c r="B171" s="912"/>
      <c r="C171" s="67" t="s">
        <v>144</v>
      </c>
      <c r="D171" s="37">
        <v>2480</v>
      </c>
      <c r="E171" s="176">
        <f t="shared" si="144"/>
        <v>2.0485540347428156E-2</v>
      </c>
      <c r="F171" s="14">
        <v>89043</v>
      </c>
      <c r="G171" s="176">
        <f t="shared" si="145"/>
        <v>0.73552176175646988</v>
      </c>
      <c r="H171" s="14">
        <v>15005</v>
      </c>
      <c r="I171" s="176">
        <f t="shared" si="146"/>
        <v>0.12394577940046753</v>
      </c>
      <c r="J171" s="14">
        <v>7624</v>
      </c>
      <c r="K171" s="176">
        <f t="shared" si="147"/>
        <v>6.29765159712872E-2</v>
      </c>
      <c r="L171" s="14">
        <v>5241</v>
      </c>
      <c r="M171" s="176">
        <f t="shared" si="148"/>
        <v>4.3292224580996359E-2</v>
      </c>
      <c r="N171" s="14">
        <v>444</v>
      </c>
      <c r="O171" s="176">
        <f t="shared" si="149"/>
        <v>3.667572546071815E-3</v>
      </c>
      <c r="P171" s="14">
        <v>0</v>
      </c>
      <c r="Q171" s="176">
        <f t="shared" si="150"/>
        <v>0</v>
      </c>
      <c r="R171" s="14">
        <v>539</v>
      </c>
      <c r="S171" s="176">
        <f t="shared" si="151"/>
        <v>4.4523009061547486E-3</v>
      </c>
      <c r="T171" s="14">
        <v>0</v>
      </c>
      <c r="U171" s="176">
        <f t="shared" si="152"/>
        <v>0</v>
      </c>
      <c r="V171" s="14">
        <v>685</v>
      </c>
      <c r="W171" s="163">
        <f t="shared" ref="W171:W182" si="167">V171/$X171</f>
        <v>5.658304491124309E-3</v>
      </c>
      <c r="X171" s="202">
        <f t="shared" si="161"/>
        <v>121061</v>
      </c>
      <c r="Y171" s="48">
        <v>601</v>
      </c>
      <c r="Z171" s="167">
        <f t="shared" si="162"/>
        <v>6.2966222445729608E-3</v>
      </c>
      <c r="AA171" s="14">
        <v>65150</v>
      </c>
      <c r="AB171" s="167">
        <f t="shared" si="162"/>
        <v>0.68257061436593747</v>
      </c>
      <c r="AC171" s="14">
        <v>11408</v>
      </c>
      <c r="AD171" s="167">
        <f t="shared" si="135"/>
        <v>0.11952057664906546</v>
      </c>
      <c r="AE171" s="14">
        <v>13384</v>
      </c>
      <c r="AF171" s="167">
        <f t="shared" si="136"/>
        <v>0.1402229486212388</v>
      </c>
      <c r="AG171" s="14">
        <v>3725</v>
      </c>
      <c r="AH171" s="167">
        <f t="shared" si="137"/>
        <v>3.9026485625681E-2</v>
      </c>
      <c r="AI171" s="14">
        <v>696</v>
      </c>
      <c r="AJ171" s="167">
        <f t="shared" si="138"/>
        <v>7.2919285893889869E-3</v>
      </c>
      <c r="AK171" s="14">
        <v>0</v>
      </c>
      <c r="AL171" s="167">
        <f t="shared" si="139"/>
        <v>0</v>
      </c>
      <c r="AM171" s="14">
        <v>480</v>
      </c>
      <c r="AN171" s="167">
        <f t="shared" si="140"/>
        <v>5.0289162685441284E-3</v>
      </c>
      <c r="AO171" s="14">
        <v>4</v>
      </c>
      <c r="AP171" s="173">
        <f t="shared" si="141"/>
        <v>4.1907635571201073E-5</v>
      </c>
      <c r="AQ171" s="14">
        <v>0</v>
      </c>
      <c r="AR171" s="167">
        <f t="shared" si="142"/>
        <v>0</v>
      </c>
      <c r="AS171" s="202">
        <f t="shared" si="163"/>
        <v>95448</v>
      </c>
      <c r="AT171" s="193">
        <v>30702</v>
      </c>
      <c r="AU171" s="43">
        <v>594</v>
      </c>
      <c r="AV171" s="210">
        <f t="shared" si="153"/>
        <v>0.18276923076923077</v>
      </c>
      <c r="AW171" s="132">
        <v>2</v>
      </c>
      <c r="AX171" s="210">
        <f t="shared" si="154"/>
        <v>6.1538461538461541E-4</v>
      </c>
      <c r="AY171" s="246">
        <v>943</v>
      </c>
      <c r="AZ171" s="210">
        <f t="shared" si="155"/>
        <v>0.29015384615384615</v>
      </c>
      <c r="BA171" s="132">
        <v>1711</v>
      </c>
      <c r="BB171" s="405">
        <f t="shared" si="156"/>
        <v>0.52646153846153843</v>
      </c>
      <c r="BC171" s="197">
        <v>40</v>
      </c>
      <c r="BD171" s="206">
        <f t="shared" si="164"/>
        <v>3250</v>
      </c>
      <c r="BE171" s="400">
        <v>0</v>
      </c>
      <c r="BF171" s="210">
        <f t="shared" si="157"/>
        <v>0</v>
      </c>
      <c r="BG171" s="132">
        <v>0</v>
      </c>
      <c r="BH171" s="210">
        <f t="shared" si="158"/>
        <v>0</v>
      </c>
      <c r="BI171" s="132">
        <v>0</v>
      </c>
      <c r="BJ171" s="197">
        <v>1030</v>
      </c>
      <c r="BK171" s="214">
        <f t="shared" si="159"/>
        <v>3.8129855320362054E-2</v>
      </c>
      <c r="BL171" s="197">
        <v>0</v>
      </c>
      <c r="BM171" s="214">
        <f t="shared" si="165"/>
        <v>0</v>
      </c>
      <c r="BN171" s="197">
        <v>26992</v>
      </c>
      <c r="BO171" s="214">
        <f t="shared" si="166"/>
        <v>0.96187014467963794</v>
      </c>
      <c r="BP171" s="206">
        <f t="shared" si="160"/>
        <v>28062</v>
      </c>
    </row>
    <row r="172" spans="2:68" ht="15" customHeight="1" x14ac:dyDescent="0.25">
      <c r="B172" s="912"/>
      <c r="C172" s="67" t="s">
        <v>145</v>
      </c>
      <c r="D172" s="37">
        <v>2610</v>
      </c>
      <c r="E172" s="176">
        <f t="shared" si="144"/>
        <v>2.1412397860401011E-2</v>
      </c>
      <c r="F172" s="14">
        <v>91604</v>
      </c>
      <c r="G172" s="176">
        <f t="shared" si="145"/>
        <v>0.75151773701309355</v>
      </c>
      <c r="H172" s="14">
        <v>13867</v>
      </c>
      <c r="I172" s="176">
        <f t="shared" si="146"/>
        <v>0.11376464411118038</v>
      </c>
      <c r="J172" s="14">
        <v>7088</v>
      </c>
      <c r="K172" s="176">
        <f t="shared" si="147"/>
        <v>5.8149837561119681E-2</v>
      </c>
      <c r="L172" s="14">
        <v>5125</v>
      </c>
      <c r="M172" s="176">
        <f t="shared" si="148"/>
        <v>4.2045417254618841E-2</v>
      </c>
      <c r="N172" s="14">
        <v>379</v>
      </c>
      <c r="O172" s="176">
        <f t="shared" si="149"/>
        <v>3.1093098808781545E-3</v>
      </c>
      <c r="P172" s="14">
        <v>0</v>
      </c>
      <c r="Q172" s="176">
        <f t="shared" si="150"/>
        <v>0</v>
      </c>
      <c r="R172" s="14">
        <v>547</v>
      </c>
      <c r="S172" s="176">
        <f t="shared" si="151"/>
        <v>4.4875791684441963E-3</v>
      </c>
      <c r="T172" s="14">
        <v>0</v>
      </c>
      <c r="U172" s="176">
        <f t="shared" si="152"/>
        <v>0</v>
      </c>
      <c r="V172" s="14">
        <v>672</v>
      </c>
      <c r="W172" s="163">
        <f t="shared" si="167"/>
        <v>5.5130771502641682E-3</v>
      </c>
      <c r="X172" s="202">
        <f t="shared" si="161"/>
        <v>121892</v>
      </c>
      <c r="Y172" s="48">
        <v>615</v>
      </c>
      <c r="Z172" s="167">
        <f t="shared" si="162"/>
        <v>6.8989500134613658E-3</v>
      </c>
      <c r="AA172" s="14">
        <v>64074</v>
      </c>
      <c r="AB172" s="167">
        <f t="shared" si="162"/>
        <v>0.71876963115857484</v>
      </c>
      <c r="AC172" s="14">
        <v>9296</v>
      </c>
      <c r="AD172" s="167">
        <f t="shared" si="135"/>
        <v>0.10428071434981603</v>
      </c>
      <c r="AE172" s="14">
        <v>11109</v>
      </c>
      <c r="AF172" s="167">
        <f t="shared" si="136"/>
        <v>0.12461859463340214</v>
      </c>
      <c r="AG172" s="14">
        <v>3191</v>
      </c>
      <c r="AH172" s="167">
        <f t="shared" si="137"/>
        <v>3.5796015435699539E-2</v>
      </c>
      <c r="AI172" s="14">
        <v>489</v>
      </c>
      <c r="AJ172" s="167">
        <f t="shared" si="138"/>
        <v>5.485506596069281E-3</v>
      </c>
      <c r="AK172" s="14">
        <v>0</v>
      </c>
      <c r="AL172" s="167">
        <f t="shared" si="139"/>
        <v>0</v>
      </c>
      <c r="AM172" s="14">
        <v>370</v>
      </c>
      <c r="AN172" s="167">
        <f t="shared" si="140"/>
        <v>4.1505878129767569E-3</v>
      </c>
      <c r="AO172" s="14">
        <v>0</v>
      </c>
      <c r="AP172" s="167">
        <f t="shared" si="141"/>
        <v>0</v>
      </c>
      <c r="AQ172" s="14">
        <v>0</v>
      </c>
      <c r="AR172" s="167">
        <f t="shared" si="142"/>
        <v>0</v>
      </c>
      <c r="AS172" s="202">
        <f t="shared" si="163"/>
        <v>89144</v>
      </c>
      <c r="AT172" s="193">
        <v>32635</v>
      </c>
      <c r="AU172" s="43">
        <v>565</v>
      </c>
      <c r="AV172" s="210">
        <f t="shared" si="153"/>
        <v>0.1745443311708372</v>
      </c>
      <c r="AW172" s="132">
        <v>0</v>
      </c>
      <c r="AX172" s="210">
        <f t="shared" si="154"/>
        <v>0</v>
      </c>
      <c r="AY172" s="246">
        <v>989</v>
      </c>
      <c r="AZ172" s="210">
        <f t="shared" si="155"/>
        <v>0.30552981155390796</v>
      </c>
      <c r="BA172" s="132">
        <v>1683</v>
      </c>
      <c r="BB172" s="405">
        <f t="shared" si="156"/>
        <v>0.51992585727525487</v>
      </c>
      <c r="BC172" s="197">
        <v>0</v>
      </c>
      <c r="BD172" s="206">
        <f t="shared" si="164"/>
        <v>3237</v>
      </c>
      <c r="BE172" s="400">
        <v>0</v>
      </c>
      <c r="BF172" s="210">
        <f t="shared" si="157"/>
        <v>0</v>
      </c>
      <c r="BG172" s="132">
        <v>0</v>
      </c>
      <c r="BH172" s="210">
        <f t="shared" si="158"/>
        <v>0</v>
      </c>
      <c r="BI172" s="132">
        <v>0</v>
      </c>
      <c r="BJ172" s="197">
        <v>1127</v>
      </c>
      <c r="BK172" s="214">
        <f t="shared" si="159"/>
        <v>4.1860119600341715E-2</v>
      </c>
      <c r="BL172" s="197">
        <v>0</v>
      </c>
      <c r="BM172" s="214">
        <f t="shared" si="165"/>
        <v>0</v>
      </c>
      <c r="BN172" s="197">
        <v>25796</v>
      </c>
      <c r="BO172" s="214">
        <f t="shared" si="166"/>
        <v>0.95813988039965825</v>
      </c>
      <c r="BP172" s="206">
        <f t="shared" si="160"/>
        <v>26923</v>
      </c>
    </row>
    <row r="173" spans="2:68" ht="15" customHeight="1" x14ac:dyDescent="0.25">
      <c r="B173" s="912"/>
      <c r="C173" s="67" t="s">
        <v>15</v>
      </c>
      <c r="D173" s="37">
        <v>2325</v>
      </c>
      <c r="E173" s="176">
        <f t="shared" si="144"/>
        <v>2.0908837468636744E-2</v>
      </c>
      <c r="F173" s="14">
        <v>83490</v>
      </c>
      <c r="G173" s="176">
        <f t="shared" si="145"/>
        <v>0.75082960871246529</v>
      </c>
      <c r="H173" s="14">
        <v>12950</v>
      </c>
      <c r="I173" s="176">
        <f t="shared" si="146"/>
        <v>0.11645997643821326</v>
      </c>
      <c r="J173" s="14">
        <v>6166</v>
      </c>
      <c r="K173" s="176">
        <f t="shared" si="147"/>
        <v>5.5451136271662003E-2</v>
      </c>
      <c r="L173" s="14">
        <v>4735</v>
      </c>
      <c r="M173" s="176">
        <f t="shared" si="148"/>
        <v>4.2582084049030099E-2</v>
      </c>
      <c r="N173" s="14">
        <v>343</v>
      </c>
      <c r="O173" s="176">
        <f t="shared" si="149"/>
        <v>3.0846155921472702E-3</v>
      </c>
      <c r="P173" s="14">
        <v>0</v>
      </c>
      <c r="Q173" s="176">
        <f t="shared" si="150"/>
        <v>0</v>
      </c>
      <c r="R173" s="14">
        <v>473</v>
      </c>
      <c r="S173" s="176">
        <f t="shared" si="151"/>
        <v>4.253711880716206E-3</v>
      </c>
      <c r="T173" s="14">
        <v>0</v>
      </c>
      <c r="U173" s="176">
        <f t="shared" si="152"/>
        <v>0</v>
      </c>
      <c r="V173" s="14">
        <v>715</v>
      </c>
      <c r="W173" s="163">
        <f t="shared" si="167"/>
        <v>6.4300295871291494E-3</v>
      </c>
      <c r="X173" s="202">
        <f t="shared" si="161"/>
        <v>111197</v>
      </c>
      <c r="Y173" s="48">
        <v>496</v>
      </c>
      <c r="Z173" s="167">
        <f t="shared" si="162"/>
        <v>7.1398753400797477E-3</v>
      </c>
      <c r="AA173" s="14">
        <v>50688</v>
      </c>
      <c r="AB173" s="167">
        <f t="shared" si="162"/>
        <v>0.72964919604427869</v>
      </c>
      <c r="AC173" s="14">
        <v>7506</v>
      </c>
      <c r="AD173" s="167">
        <f t="shared" si="135"/>
        <v>0.10804819415854554</v>
      </c>
      <c r="AE173" s="14">
        <v>7785</v>
      </c>
      <c r="AF173" s="167">
        <f t="shared" si="136"/>
        <v>0.1120643740373404</v>
      </c>
      <c r="AG173" s="14">
        <v>2405</v>
      </c>
      <c r="AH173" s="167">
        <f t="shared" si="137"/>
        <v>3.4619758453410872E-2</v>
      </c>
      <c r="AI173" s="14">
        <v>310</v>
      </c>
      <c r="AJ173" s="167">
        <f t="shared" si="138"/>
        <v>4.4624220875498421E-3</v>
      </c>
      <c r="AK173" s="14">
        <v>0</v>
      </c>
      <c r="AL173" s="167">
        <f t="shared" si="139"/>
        <v>0</v>
      </c>
      <c r="AM173" s="14">
        <v>279</v>
      </c>
      <c r="AN173" s="167">
        <f t="shared" si="140"/>
        <v>4.016179878794858E-3</v>
      </c>
      <c r="AO173" s="14">
        <v>0</v>
      </c>
      <c r="AP173" s="167">
        <f t="shared" si="141"/>
        <v>0</v>
      </c>
      <c r="AQ173" s="14">
        <v>0</v>
      </c>
      <c r="AR173" s="167">
        <f t="shared" si="142"/>
        <v>0</v>
      </c>
      <c r="AS173" s="202">
        <f t="shared" si="163"/>
        <v>69469</v>
      </c>
      <c r="AT173" s="193">
        <v>31063</v>
      </c>
      <c r="AU173" s="43">
        <v>461</v>
      </c>
      <c r="AV173" s="210">
        <f t="shared" si="153"/>
        <v>0.1546979865771812</v>
      </c>
      <c r="AW173" s="132">
        <v>2</v>
      </c>
      <c r="AX173" s="210">
        <f t="shared" si="154"/>
        <v>6.711409395973154E-4</v>
      </c>
      <c r="AY173" s="246">
        <v>974</v>
      </c>
      <c r="AZ173" s="210">
        <f t="shared" si="155"/>
        <v>0.32684563758389262</v>
      </c>
      <c r="BA173" s="132">
        <v>1543</v>
      </c>
      <c r="BB173" s="405">
        <f t="shared" si="156"/>
        <v>0.51778523489932882</v>
      </c>
      <c r="BC173" s="197">
        <v>60</v>
      </c>
      <c r="BD173" s="206">
        <f t="shared" si="164"/>
        <v>2980</v>
      </c>
      <c r="BE173" s="400">
        <v>0</v>
      </c>
      <c r="BF173" s="210">
        <f t="shared" si="157"/>
        <v>0</v>
      </c>
      <c r="BG173" s="132">
        <v>0</v>
      </c>
      <c r="BH173" s="210">
        <f t="shared" si="158"/>
        <v>0</v>
      </c>
      <c r="BI173" s="132">
        <v>0</v>
      </c>
      <c r="BJ173" s="197">
        <v>961</v>
      </c>
      <c r="BK173" s="214">
        <f t="shared" si="159"/>
        <v>4.2525719521845973E-2</v>
      </c>
      <c r="BL173" s="197">
        <v>0</v>
      </c>
      <c r="BM173" s="214">
        <f t="shared" si="165"/>
        <v>0</v>
      </c>
      <c r="BN173" s="197">
        <v>22988</v>
      </c>
      <c r="BO173" s="214">
        <f t="shared" si="166"/>
        <v>0.95747428047815397</v>
      </c>
      <c r="BP173" s="206">
        <f t="shared" si="160"/>
        <v>24009</v>
      </c>
    </row>
    <row r="174" spans="2:68" ht="15" customHeight="1" x14ac:dyDescent="0.25">
      <c r="B174" s="912"/>
      <c r="C174" s="67" t="s">
        <v>146</v>
      </c>
      <c r="D174" s="37">
        <v>2745</v>
      </c>
      <c r="E174" s="176">
        <f t="shared" si="144"/>
        <v>2.015862524785195E-2</v>
      </c>
      <c r="F174" s="14">
        <v>102021</v>
      </c>
      <c r="G174" s="176">
        <f t="shared" si="145"/>
        <v>0.7492178894029522</v>
      </c>
      <c r="H174" s="14">
        <v>15955</v>
      </c>
      <c r="I174" s="176">
        <f t="shared" si="146"/>
        <v>0.11716971432767864</v>
      </c>
      <c r="J174" s="14">
        <v>8170</v>
      </c>
      <c r="K174" s="176">
        <f t="shared" si="147"/>
        <v>5.9998531247705073E-2</v>
      </c>
      <c r="L174" s="14">
        <v>5495</v>
      </c>
      <c r="M174" s="176">
        <f t="shared" si="148"/>
        <v>4.0353969303077039E-2</v>
      </c>
      <c r="N174" s="14">
        <v>487</v>
      </c>
      <c r="O174" s="176">
        <f t="shared" si="149"/>
        <v>3.5764118381434971E-3</v>
      </c>
      <c r="P174" s="14">
        <v>0</v>
      </c>
      <c r="Q174" s="176">
        <f t="shared" si="150"/>
        <v>0</v>
      </c>
      <c r="R174" s="14">
        <v>522</v>
      </c>
      <c r="S174" s="176">
        <f t="shared" si="151"/>
        <v>3.833443489755453E-3</v>
      </c>
      <c r="T174" s="14">
        <v>0</v>
      </c>
      <c r="U174" s="176">
        <f t="shared" si="152"/>
        <v>0</v>
      </c>
      <c r="V174" s="14">
        <v>775</v>
      </c>
      <c r="W174" s="163">
        <f t="shared" si="167"/>
        <v>5.6914151428361604E-3</v>
      </c>
      <c r="X174" s="202">
        <f t="shared" si="161"/>
        <v>136170</v>
      </c>
      <c r="Y174" s="48">
        <v>516</v>
      </c>
      <c r="Z174" s="167">
        <f t="shared" si="162"/>
        <v>6.1340941512125534E-3</v>
      </c>
      <c r="AA174" s="14">
        <v>60222</v>
      </c>
      <c r="AB174" s="167">
        <f t="shared" si="162"/>
        <v>0.71590584878744645</v>
      </c>
      <c r="AC174" s="14">
        <v>9651</v>
      </c>
      <c r="AD174" s="167">
        <f t="shared" si="135"/>
        <v>0.11472895863052782</v>
      </c>
      <c r="AE174" s="14">
        <v>9236</v>
      </c>
      <c r="AF174" s="167">
        <f t="shared" si="136"/>
        <v>0.10979553019495958</v>
      </c>
      <c r="AG174" s="14">
        <v>3493</v>
      </c>
      <c r="AH174" s="167">
        <f t="shared" si="137"/>
        <v>4.1524013314312887E-2</v>
      </c>
      <c r="AI174" s="14">
        <v>573</v>
      </c>
      <c r="AJ174" s="167">
        <f t="shared" si="138"/>
        <v>6.8116975748930102E-3</v>
      </c>
      <c r="AK174" s="14">
        <v>0</v>
      </c>
      <c r="AL174" s="167">
        <f t="shared" si="139"/>
        <v>0</v>
      </c>
      <c r="AM174" s="14">
        <v>429</v>
      </c>
      <c r="AN174" s="167">
        <f t="shared" si="140"/>
        <v>5.0998573466476465E-3</v>
      </c>
      <c r="AO174" s="14">
        <v>0</v>
      </c>
      <c r="AP174" s="167">
        <f t="shared" si="141"/>
        <v>0</v>
      </c>
      <c r="AQ174" s="14">
        <v>0</v>
      </c>
      <c r="AR174" s="167">
        <f t="shared" si="142"/>
        <v>0</v>
      </c>
      <c r="AS174" s="202">
        <f t="shared" si="163"/>
        <v>84120</v>
      </c>
      <c r="AT174" s="193">
        <v>36520</v>
      </c>
      <c r="AU174" s="43">
        <v>624</v>
      </c>
      <c r="AV174" s="210">
        <f t="shared" si="153"/>
        <v>0.17218543046357615</v>
      </c>
      <c r="AW174" s="132">
        <v>0</v>
      </c>
      <c r="AX174" s="210">
        <f t="shared" si="154"/>
        <v>0</v>
      </c>
      <c r="AY174" s="246">
        <v>1164</v>
      </c>
      <c r="AZ174" s="210">
        <f t="shared" si="155"/>
        <v>0.32119205298013243</v>
      </c>
      <c r="BA174" s="132">
        <v>1836</v>
      </c>
      <c r="BB174" s="405">
        <f t="shared" si="156"/>
        <v>0.50662251655629142</v>
      </c>
      <c r="BC174" s="197">
        <v>20</v>
      </c>
      <c r="BD174" s="206">
        <f t="shared" si="164"/>
        <v>3624</v>
      </c>
      <c r="BE174" s="400">
        <v>0</v>
      </c>
      <c r="BF174" s="210">
        <f t="shared" si="157"/>
        <v>0</v>
      </c>
      <c r="BG174" s="132">
        <v>0</v>
      </c>
      <c r="BH174" s="210">
        <f t="shared" si="158"/>
        <v>0</v>
      </c>
      <c r="BI174" s="132">
        <v>0</v>
      </c>
      <c r="BJ174" s="197">
        <v>1132</v>
      </c>
      <c r="BK174" s="214">
        <f t="shared" si="159"/>
        <v>3.8897893030794169E-2</v>
      </c>
      <c r="BL174" s="197">
        <v>0</v>
      </c>
      <c r="BM174" s="214">
        <f t="shared" si="165"/>
        <v>0</v>
      </c>
      <c r="BN174" s="197">
        <v>28464</v>
      </c>
      <c r="BO174" s="214">
        <f t="shared" si="166"/>
        <v>0.96110210696920584</v>
      </c>
      <c r="BP174" s="206">
        <f t="shared" si="160"/>
        <v>29616</v>
      </c>
    </row>
    <row r="175" spans="2:68" ht="15" customHeight="1" x14ac:dyDescent="0.25">
      <c r="B175" s="912"/>
      <c r="C175" s="67" t="s">
        <v>152</v>
      </c>
      <c r="D175" s="37">
        <v>2530</v>
      </c>
      <c r="E175" s="176">
        <f t="shared" si="144"/>
        <v>2.1905330874395005E-2</v>
      </c>
      <c r="F175" s="14">
        <v>88209</v>
      </c>
      <c r="G175" s="176">
        <f t="shared" si="145"/>
        <v>0.76373412296423282</v>
      </c>
      <c r="H175" s="14">
        <v>12730</v>
      </c>
      <c r="I175" s="176">
        <f t="shared" si="146"/>
        <v>0.11021931305575036</v>
      </c>
      <c r="J175" s="14">
        <v>6368</v>
      </c>
      <c r="K175" s="176">
        <f t="shared" si="147"/>
        <v>5.5135631228516759E-2</v>
      </c>
      <c r="L175" s="14">
        <v>4284</v>
      </c>
      <c r="M175" s="176">
        <f t="shared" si="148"/>
        <v>3.7091872516169251E-2</v>
      </c>
      <c r="N175" s="14">
        <v>300</v>
      </c>
      <c r="O175" s="176">
        <f t="shared" si="149"/>
        <v>2.5974700641575106E-3</v>
      </c>
      <c r="P175" s="14">
        <v>0</v>
      </c>
      <c r="Q175" s="176">
        <f t="shared" si="150"/>
        <v>0</v>
      </c>
      <c r="R175" s="14">
        <v>461</v>
      </c>
      <c r="S175" s="176">
        <f t="shared" si="151"/>
        <v>3.9914456652553748E-3</v>
      </c>
      <c r="T175" s="14">
        <v>0</v>
      </c>
      <c r="U175" s="176">
        <f t="shared" si="152"/>
        <v>0</v>
      </c>
      <c r="V175" s="14">
        <v>615</v>
      </c>
      <c r="W175" s="163">
        <f t="shared" si="167"/>
        <v>5.3248136315228968E-3</v>
      </c>
      <c r="X175" s="202">
        <f t="shared" si="161"/>
        <v>115497</v>
      </c>
      <c r="Y175" s="48">
        <v>355</v>
      </c>
      <c r="Z175" s="167">
        <f t="shared" si="162"/>
        <v>7.3111458934014334E-3</v>
      </c>
      <c r="AA175" s="14">
        <v>38226</v>
      </c>
      <c r="AB175" s="167">
        <f t="shared" si="162"/>
        <v>0.78725595189060049</v>
      </c>
      <c r="AC175" s="14">
        <v>4820</v>
      </c>
      <c r="AD175" s="167">
        <f t="shared" si="135"/>
        <v>9.9266825932943406E-2</v>
      </c>
      <c r="AE175" s="14">
        <v>3334</v>
      </c>
      <c r="AF175" s="167">
        <f t="shared" si="136"/>
        <v>6.8662987066479941E-2</v>
      </c>
      <c r="AG175" s="14">
        <v>1485</v>
      </c>
      <c r="AH175" s="167">
        <f t="shared" si="137"/>
        <v>3.0583244089298953E-2</v>
      </c>
      <c r="AI175" s="14">
        <v>182</v>
      </c>
      <c r="AJ175" s="167">
        <f t="shared" si="138"/>
        <v>3.7482494439410167E-3</v>
      </c>
      <c r="AK175" s="14">
        <v>0</v>
      </c>
      <c r="AL175" s="167">
        <f t="shared" si="139"/>
        <v>0</v>
      </c>
      <c r="AM175" s="14">
        <v>154</v>
      </c>
      <c r="AN175" s="167">
        <f t="shared" si="140"/>
        <v>3.1715956833347062E-3</v>
      </c>
      <c r="AO175" s="14">
        <v>0</v>
      </c>
      <c r="AP175" s="167">
        <f t="shared" si="141"/>
        <v>0</v>
      </c>
      <c r="AQ175" s="14">
        <v>0</v>
      </c>
      <c r="AR175" s="167">
        <f t="shared" si="142"/>
        <v>0</v>
      </c>
      <c r="AS175" s="202">
        <f t="shared" si="163"/>
        <v>48556</v>
      </c>
      <c r="AT175" s="193">
        <v>33385</v>
      </c>
      <c r="AU175" s="43">
        <v>479</v>
      </c>
      <c r="AV175" s="210">
        <f t="shared" si="153"/>
        <v>0.16997870830376152</v>
      </c>
      <c r="AW175" s="132">
        <v>1</v>
      </c>
      <c r="AX175" s="210">
        <f t="shared" si="154"/>
        <v>3.5486160397444998E-4</v>
      </c>
      <c r="AY175" s="246">
        <v>882</v>
      </c>
      <c r="AZ175" s="210">
        <f t="shared" si="155"/>
        <v>0.31298793470546488</v>
      </c>
      <c r="BA175" s="132">
        <v>1456</v>
      </c>
      <c r="BB175" s="405">
        <f t="shared" si="156"/>
        <v>0.51667849538679911</v>
      </c>
      <c r="BC175" s="197">
        <v>20</v>
      </c>
      <c r="BD175" s="206">
        <f t="shared" si="164"/>
        <v>2818</v>
      </c>
      <c r="BE175" s="400">
        <v>0</v>
      </c>
      <c r="BF175" s="210">
        <f t="shared" si="157"/>
        <v>0</v>
      </c>
      <c r="BG175" s="132">
        <v>0</v>
      </c>
      <c r="BH175" s="210">
        <f t="shared" si="158"/>
        <v>0</v>
      </c>
      <c r="BI175" s="132">
        <v>0</v>
      </c>
      <c r="BJ175" s="197">
        <v>966</v>
      </c>
      <c r="BK175" s="214">
        <f t="shared" si="159"/>
        <v>4.1489585524931621E-2</v>
      </c>
      <c r="BL175" s="197">
        <v>0</v>
      </c>
      <c r="BM175" s="214">
        <f t="shared" si="165"/>
        <v>0</v>
      </c>
      <c r="BN175" s="197">
        <v>22779</v>
      </c>
      <c r="BO175" s="214">
        <f t="shared" si="166"/>
        <v>0.95851041447506835</v>
      </c>
      <c r="BP175" s="206">
        <f t="shared" si="160"/>
        <v>23765</v>
      </c>
    </row>
    <row r="176" spans="2:68" ht="15" customHeight="1" x14ac:dyDescent="0.25">
      <c r="B176" s="912"/>
      <c r="C176" s="67" t="s">
        <v>147</v>
      </c>
      <c r="D176" s="37">
        <v>2836</v>
      </c>
      <c r="E176" s="176">
        <f t="shared" si="144"/>
        <v>2.3193431253884653E-2</v>
      </c>
      <c r="F176" s="14">
        <v>91010</v>
      </c>
      <c r="G176" s="176">
        <f t="shared" si="145"/>
        <v>0.74429978082371029</v>
      </c>
      <c r="H176" s="14">
        <v>16499</v>
      </c>
      <c r="I176" s="176">
        <f t="shared" si="146"/>
        <v>0.1349324479047401</v>
      </c>
      <c r="J176" s="14">
        <v>6187</v>
      </c>
      <c r="K176" s="176">
        <f t="shared" si="147"/>
        <v>5.0598645686806894E-2</v>
      </c>
      <c r="L176" s="14">
        <v>4249</v>
      </c>
      <c r="M176" s="176">
        <f t="shared" si="148"/>
        <v>3.4749255782001373E-2</v>
      </c>
      <c r="N176" s="14">
        <v>393</v>
      </c>
      <c r="O176" s="176">
        <f t="shared" si="149"/>
        <v>3.2140403676927608E-3</v>
      </c>
      <c r="P176" s="14">
        <v>0</v>
      </c>
      <c r="Q176" s="176">
        <f t="shared" si="150"/>
        <v>0</v>
      </c>
      <c r="R176" s="14">
        <v>451</v>
      </c>
      <c r="S176" s="176">
        <f t="shared" si="151"/>
        <v>3.6883771140698092E-3</v>
      </c>
      <c r="T176" s="14">
        <v>0</v>
      </c>
      <c r="U176" s="176">
        <f t="shared" si="152"/>
        <v>0</v>
      </c>
      <c r="V176" s="14">
        <v>651</v>
      </c>
      <c r="W176" s="163">
        <f t="shared" si="167"/>
        <v>5.3240210670941149E-3</v>
      </c>
      <c r="X176" s="202">
        <f t="shared" si="161"/>
        <v>122276</v>
      </c>
      <c r="Y176" s="48">
        <v>274</v>
      </c>
      <c r="Z176" s="167">
        <f t="shared" si="162"/>
        <v>6.8946428122090538E-3</v>
      </c>
      <c r="AA176" s="14">
        <v>31454</v>
      </c>
      <c r="AB176" s="167">
        <f t="shared" si="162"/>
        <v>0.79147479932563347</v>
      </c>
      <c r="AC176" s="14">
        <v>4324</v>
      </c>
      <c r="AD176" s="167">
        <f t="shared" ref="AD176:AD181" si="168">AC176/$AS176</f>
        <v>0.10880450919705091</v>
      </c>
      <c r="AE176" s="14">
        <v>2320</v>
      </c>
      <c r="AF176" s="167">
        <f t="shared" ref="AF176:AF181" si="169">AE176/$AS176</f>
        <v>5.8377997534032861E-2</v>
      </c>
      <c r="AG176" s="14">
        <v>1288</v>
      </c>
      <c r="AH176" s="167">
        <f t="shared" ref="AH176:AH181" si="170">AG176/$AS176</f>
        <v>3.2409853803376867E-2</v>
      </c>
      <c r="AI176" s="14">
        <v>24</v>
      </c>
      <c r="AJ176" s="167">
        <f t="shared" ref="AJ176:AJ181" si="171">AI176/$AS176</f>
        <v>6.0391031931758131E-4</v>
      </c>
      <c r="AK176" s="14">
        <v>0</v>
      </c>
      <c r="AL176" s="167">
        <f t="shared" ref="AL176:AL181" si="172">AK176/$AS176</f>
        <v>0</v>
      </c>
      <c r="AM176" s="14">
        <v>57</v>
      </c>
      <c r="AN176" s="167">
        <f t="shared" ref="AN176:AN181" si="173">AM176/$AS176</f>
        <v>1.4342870083792556E-3</v>
      </c>
      <c r="AO176" s="14">
        <v>0</v>
      </c>
      <c r="AP176" s="167">
        <f t="shared" ref="AP176:AP181" si="174">AO176/$AS176</f>
        <v>0</v>
      </c>
      <c r="AQ176" s="14">
        <v>0</v>
      </c>
      <c r="AR176" s="167">
        <f t="shared" ref="AR176:AR181" si="175">AQ176/$AS176</f>
        <v>0</v>
      </c>
      <c r="AS176" s="202">
        <f t="shared" si="163"/>
        <v>39741</v>
      </c>
      <c r="AT176" s="193">
        <v>34896</v>
      </c>
      <c r="AU176" s="43">
        <v>490</v>
      </c>
      <c r="AV176" s="210">
        <f t="shared" si="153"/>
        <v>0.19797979797979798</v>
      </c>
      <c r="AW176" s="132">
        <v>2</v>
      </c>
      <c r="AX176" s="210">
        <f t="shared" si="154"/>
        <v>8.0808080808080808E-4</v>
      </c>
      <c r="AY176" s="246">
        <v>832</v>
      </c>
      <c r="AZ176" s="210">
        <f t="shared" si="155"/>
        <v>0.33616161616161616</v>
      </c>
      <c r="BA176" s="132">
        <v>1151</v>
      </c>
      <c r="BB176" s="405">
        <f t="shared" si="156"/>
        <v>0.46505050505050505</v>
      </c>
      <c r="BC176" s="197">
        <v>20</v>
      </c>
      <c r="BD176" s="206">
        <f t="shared" si="164"/>
        <v>2475</v>
      </c>
      <c r="BE176" s="400">
        <v>0</v>
      </c>
      <c r="BF176" s="210">
        <f t="shared" si="157"/>
        <v>0</v>
      </c>
      <c r="BG176" s="132">
        <v>0</v>
      </c>
      <c r="BH176" s="210">
        <f t="shared" si="158"/>
        <v>0</v>
      </c>
      <c r="BI176" s="132">
        <v>0</v>
      </c>
      <c r="BJ176" s="197">
        <v>989</v>
      </c>
      <c r="BK176" s="214">
        <f t="shared" si="159"/>
        <v>4.2322050249570066E-2</v>
      </c>
      <c r="BL176" s="197">
        <v>0</v>
      </c>
      <c r="BM176" s="214">
        <f t="shared" si="165"/>
        <v>0</v>
      </c>
      <c r="BN176" s="197">
        <v>22832</v>
      </c>
      <c r="BO176" s="214">
        <f t="shared" si="166"/>
        <v>0.95767794975042997</v>
      </c>
      <c r="BP176" s="206">
        <f t="shared" si="160"/>
        <v>23841</v>
      </c>
    </row>
    <row r="177" spans="2:68" ht="15" customHeight="1" x14ac:dyDescent="0.25">
      <c r="B177" s="912"/>
      <c r="C177" s="67" t="s">
        <v>148</v>
      </c>
      <c r="D177" s="37">
        <v>1668</v>
      </c>
      <c r="E177" s="176">
        <f t="shared" si="144"/>
        <v>2.1596426490580696E-2</v>
      </c>
      <c r="F177" s="14">
        <v>58461</v>
      </c>
      <c r="G177" s="176">
        <f t="shared" si="145"/>
        <v>0.75692367449990294</v>
      </c>
      <c r="H177" s="14">
        <v>9931</v>
      </c>
      <c r="I177" s="176">
        <f t="shared" si="146"/>
        <v>0.12858160160548973</v>
      </c>
      <c r="J177" s="14">
        <v>3477</v>
      </c>
      <c r="K177" s="176">
        <f t="shared" si="147"/>
        <v>4.5018450184501846E-2</v>
      </c>
      <c r="L177" s="14">
        <v>2778</v>
      </c>
      <c r="M177" s="176">
        <f t="shared" si="148"/>
        <v>3.5968149155175759E-2</v>
      </c>
      <c r="N177" s="14">
        <v>70</v>
      </c>
      <c r="O177" s="176">
        <f t="shared" si="149"/>
        <v>9.0632485272221144E-4</v>
      </c>
      <c r="P177" s="14">
        <v>0</v>
      </c>
      <c r="Q177" s="176">
        <f t="shared" si="150"/>
        <v>0</v>
      </c>
      <c r="R177" s="14">
        <v>245</v>
      </c>
      <c r="S177" s="176">
        <f t="shared" si="151"/>
        <v>3.17213698452774E-3</v>
      </c>
      <c r="T177" s="14">
        <v>0</v>
      </c>
      <c r="U177" s="176">
        <f t="shared" si="152"/>
        <v>0</v>
      </c>
      <c r="V177" s="14">
        <v>605</v>
      </c>
      <c r="W177" s="163">
        <f t="shared" si="167"/>
        <v>7.8332362270991125E-3</v>
      </c>
      <c r="X177" s="202">
        <f t="shared" si="161"/>
        <v>77235</v>
      </c>
      <c r="Y177" s="48">
        <v>210</v>
      </c>
      <c r="Z177" s="167">
        <f t="shared" si="162"/>
        <v>8.4821067937636326E-3</v>
      </c>
      <c r="AA177" s="14">
        <v>20306</v>
      </c>
      <c r="AB177" s="167">
        <f t="shared" si="162"/>
        <v>0.82017933597221104</v>
      </c>
      <c r="AC177" s="14">
        <v>2216</v>
      </c>
      <c r="AD177" s="167">
        <f t="shared" si="168"/>
        <v>8.9506422166572425E-2</v>
      </c>
      <c r="AE177" s="14">
        <v>1262</v>
      </c>
      <c r="AF177" s="167">
        <f t="shared" si="169"/>
        <v>5.0973422732046206E-2</v>
      </c>
      <c r="AG177" s="14">
        <v>740</v>
      </c>
      <c r="AH177" s="167">
        <f t="shared" si="170"/>
        <v>2.9889328701833751E-2</v>
      </c>
      <c r="AI177" s="14">
        <v>7</v>
      </c>
      <c r="AJ177" s="167">
        <f t="shared" si="171"/>
        <v>2.8273689312545441E-4</v>
      </c>
      <c r="AK177" s="14">
        <v>0</v>
      </c>
      <c r="AL177" s="167">
        <f t="shared" si="172"/>
        <v>0</v>
      </c>
      <c r="AM177" s="14">
        <v>17</v>
      </c>
      <c r="AN177" s="167">
        <f t="shared" si="173"/>
        <v>6.8664674044753213E-4</v>
      </c>
      <c r="AO177" s="14">
        <v>0</v>
      </c>
      <c r="AP177" s="167">
        <f t="shared" si="174"/>
        <v>0</v>
      </c>
      <c r="AQ177" s="14">
        <v>0</v>
      </c>
      <c r="AR177" s="167">
        <f t="shared" si="175"/>
        <v>0</v>
      </c>
      <c r="AS177" s="202">
        <f t="shared" si="163"/>
        <v>24758</v>
      </c>
      <c r="AT177" s="193">
        <v>25351</v>
      </c>
      <c r="AU177" s="43">
        <v>281</v>
      </c>
      <c r="AV177" s="210">
        <f t="shared" si="153"/>
        <v>0.47068676716917923</v>
      </c>
      <c r="AW177" s="132">
        <v>0</v>
      </c>
      <c r="AX177" s="210">
        <f t="shared" si="154"/>
        <v>0</v>
      </c>
      <c r="AY177" s="246">
        <v>316</v>
      </c>
      <c r="AZ177" s="210">
        <f t="shared" si="155"/>
        <v>0.52931323283082077</v>
      </c>
      <c r="BA177" s="132">
        <v>0</v>
      </c>
      <c r="BB177" s="405">
        <f t="shared" si="156"/>
        <v>0</v>
      </c>
      <c r="BC177" s="197">
        <v>20</v>
      </c>
      <c r="BD177" s="206">
        <f t="shared" si="164"/>
        <v>597</v>
      </c>
      <c r="BE177" s="400">
        <v>0</v>
      </c>
      <c r="BF177" s="210">
        <f t="shared" si="157"/>
        <v>0</v>
      </c>
      <c r="BG177" s="132">
        <v>0</v>
      </c>
      <c r="BH177" s="210">
        <f t="shared" si="158"/>
        <v>0</v>
      </c>
      <c r="BI177" s="132">
        <v>0</v>
      </c>
      <c r="BJ177" s="197">
        <v>599</v>
      </c>
      <c r="BK177" s="214">
        <f t="shared" si="159"/>
        <v>3.3633992610302109E-2</v>
      </c>
      <c r="BL177" s="197">
        <v>0</v>
      </c>
      <c r="BM177" s="214">
        <f t="shared" si="165"/>
        <v>0</v>
      </c>
      <c r="BN177" s="197">
        <v>17785</v>
      </c>
      <c r="BO177" s="214">
        <f t="shared" si="166"/>
        <v>0.96636600738969791</v>
      </c>
      <c r="BP177" s="206">
        <f t="shared" si="160"/>
        <v>18404</v>
      </c>
    </row>
    <row r="178" spans="2:68" ht="15" customHeight="1" x14ac:dyDescent="0.25">
      <c r="B178" s="912"/>
      <c r="C178" s="67" t="s">
        <v>149</v>
      </c>
      <c r="D178" s="37">
        <v>2301</v>
      </c>
      <c r="E178" s="176">
        <f t="shared" si="144"/>
        <v>2.019448491337698E-2</v>
      </c>
      <c r="F178" s="14">
        <v>86180</v>
      </c>
      <c r="G178" s="176">
        <f t="shared" si="145"/>
        <v>0.7563497217882782</v>
      </c>
      <c r="H178" s="14">
        <v>14067</v>
      </c>
      <c r="I178" s="176">
        <f t="shared" si="146"/>
        <v>0.12345754857734637</v>
      </c>
      <c r="J178" s="14">
        <v>5904</v>
      </c>
      <c r="K178" s="176">
        <f t="shared" si="147"/>
        <v>5.1815836127152411E-2</v>
      </c>
      <c r="L178" s="14">
        <v>4108</v>
      </c>
      <c r="M178" s="176">
        <f t="shared" si="148"/>
        <v>3.605343069280862E-2</v>
      </c>
      <c r="N178" s="14">
        <v>260</v>
      </c>
      <c r="O178" s="176">
        <f t="shared" si="149"/>
        <v>2.281862702076495E-3</v>
      </c>
      <c r="P178" s="14">
        <v>0</v>
      </c>
      <c r="Q178" s="176">
        <f t="shared" si="150"/>
        <v>0</v>
      </c>
      <c r="R178" s="14">
        <v>554</v>
      </c>
      <c r="S178" s="176">
        <f t="shared" si="151"/>
        <v>4.862122834424532E-3</v>
      </c>
      <c r="T178" s="14">
        <v>0</v>
      </c>
      <c r="U178" s="176">
        <f t="shared" si="152"/>
        <v>0</v>
      </c>
      <c r="V178" s="14">
        <v>568</v>
      </c>
      <c r="W178" s="163">
        <f t="shared" si="167"/>
        <v>4.9849923645363427E-3</v>
      </c>
      <c r="X178" s="202">
        <f t="shared" si="161"/>
        <v>113942</v>
      </c>
      <c r="Y178" s="48">
        <v>501</v>
      </c>
      <c r="Z178" s="167">
        <f t="shared" si="162"/>
        <v>6.8288693518707829E-3</v>
      </c>
      <c r="AA178" s="14">
        <v>53212</v>
      </c>
      <c r="AB178" s="167">
        <f t="shared" si="162"/>
        <v>0.72530498193961701</v>
      </c>
      <c r="AC178" s="14">
        <v>7367</v>
      </c>
      <c r="AD178" s="167">
        <f t="shared" si="168"/>
        <v>0.10041572957132147</v>
      </c>
      <c r="AE178" s="14">
        <v>8724</v>
      </c>
      <c r="AF178" s="167">
        <f t="shared" si="169"/>
        <v>0.11891228787569004</v>
      </c>
      <c r="AG178" s="14">
        <v>2839</v>
      </c>
      <c r="AH178" s="167">
        <f t="shared" si="170"/>
        <v>3.8696926327267768E-2</v>
      </c>
      <c r="AI178" s="14">
        <v>401</v>
      </c>
      <c r="AJ178" s="167">
        <f t="shared" si="171"/>
        <v>5.4658215770462754E-3</v>
      </c>
      <c r="AK178" s="14">
        <v>0</v>
      </c>
      <c r="AL178" s="167">
        <f t="shared" si="172"/>
        <v>0</v>
      </c>
      <c r="AM178" s="14">
        <v>295</v>
      </c>
      <c r="AN178" s="167">
        <f t="shared" si="173"/>
        <v>4.0209909357322975E-3</v>
      </c>
      <c r="AO178" s="14">
        <v>0</v>
      </c>
      <c r="AP178" s="167">
        <f t="shared" si="174"/>
        <v>0</v>
      </c>
      <c r="AQ178" s="14">
        <v>26</v>
      </c>
      <c r="AR178" s="167">
        <f t="shared" si="175"/>
        <v>3.5439242145437198E-4</v>
      </c>
      <c r="AS178" s="202">
        <f t="shared" si="163"/>
        <v>73365</v>
      </c>
      <c r="AT178" s="193">
        <v>35322</v>
      </c>
      <c r="AU178" s="43">
        <v>498</v>
      </c>
      <c r="AV178" s="210">
        <f t="shared" si="153"/>
        <v>0.18195104128607964</v>
      </c>
      <c r="AW178" s="132">
        <v>2</v>
      </c>
      <c r="AX178" s="210">
        <f t="shared" si="154"/>
        <v>7.3072707343807086E-4</v>
      </c>
      <c r="AY178" s="246">
        <v>759</v>
      </c>
      <c r="AZ178" s="210">
        <f t="shared" si="155"/>
        <v>0.27731092436974791</v>
      </c>
      <c r="BA178" s="132">
        <v>1478</v>
      </c>
      <c r="BB178" s="405">
        <f t="shared" si="156"/>
        <v>0.54000730727073443</v>
      </c>
      <c r="BC178" s="197">
        <v>30</v>
      </c>
      <c r="BD178" s="206">
        <f t="shared" si="164"/>
        <v>2737</v>
      </c>
      <c r="BE178" s="400">
        <v>0</v>
      </c>
      <c r="BF178" s="210">
        <f t="shared" si="157"/>
        <v>0</v>
      </c>
      <c r="BG178" s="132">
        <v>0</v>
      </c>
      <c r="BH178" s="210">
        <f t="shared" si="158"/>
        <v>0</v>
      </c>
      <c r="BI178" s="132">
        <v>0</v>
      </c>
      <c r="BJ178" s="197">
        <v>1113</v>
      </c>
      <c r="BK178" s="214">
        <f t="shared" si="159"/>
        <v>4.1563636363636365E-2</v>
      </c>
      <c r="BL178" s="197">
        <v>0</v>
      </c>
      <c r="BM178" s="214">
        <f t="shared" si="165"/>
        <v>0</v>
      </c>
      <c r="BN178" s="197">
        <v>26357</v>
      </c>
      <c r="BO178" s="214">
        <f t="shared" si="166"/>
        <v>0.95843636363636364</v>
      </c>
      <c r="BP178" s="206">
        <f t="shared" si="160"/>
        <v>27500</v>
      </c>
    </row>
    <row r="179" spans="2:68" ht="15" customHeight="1" x14ac:dyDescent="0.25">
      <c r="B179" s="912"/>
      <c r="C179" s="67" t="s">
        <v>18</v>
      </c>
      <c r="D179" s="37">
        <v>2637</v>
      </c>
      <c r="E179" s="176">
        <f t="shared" si="144"/>
        <v>1.9729458767900162E-2</v>
      </c>
      <c r="F179" s="14">
        <v>100195</v>
      </c>
      <c r="G179" s="176">
        <f t="shared" si="145"/>
        <v>0.74963713357973338</v>
      </c>
      <c r="H179" s="14">
        <v>15902</v>
      </c>
      <c r="I179" s="176">
        <f t="shared" si="146"/>
        <v>0.11897529515629442</v>
      </c>
      <c r="J179" s="14">
        <v>7527</v>
      </c>
      <c r="K179" s="176">
        <f t="shared" si="147"/>
        <v>5.6315372069011958E-2</v>
      </c>
      <c r="L179" s="14">
        <v>5812</v>
      </c>
      <c r="M179" s="176">
        <f t="shared" si="148"/>
        <v>4.3484116177108741E-2</v>
      </c>
      <c r="N179" s="14">
        <v>260</v>
      </c>
      <c r="O179" s="176">
        <f t="shared" si="149"/>
        <v>1.9452632839036944E-3</v>
      </c>
      <c r="P179" s="14">
        <v>1</v>
      </c>
      <c r="Q179" s="187">
        <f t="shared" si="150"/>
        <v>7.4817818611680558E-6</v>
      </c>
      <c r="R179" s="14">
        <v>702</v>
      </c>
      <c r="S179" s="176">
        <f t="shared" si="151"/>
        <v>5.2522108665399754E-3</v>
      </c>
      <c r="T179" s="14">
        <v>0</v>
      </c>
      <c r="U179" s="176">
        <f t="shared" si="152"/>
        <v>0</v>
      </c>
      <c r="V179" s="14">
        <v>622</v>
      </c>
      <c r="W179" s="163">
        <f t="shared" si="167"/>
        <v>4.6536683176465303E-3</v>
      </c>
      <c r="X179" s="202">
        <f t="shared" si="161"/>
        <v>133658</v>
      </c>
      <c r="Y179" s="48">
        <v>751</v>
      </c>
      <c r="Z179" s="167">
        <f t="shared" si="162"/>
        <v>6.509265519094423E-3</v>
      </c>
      <c r="AA179" s="14">
        <v>81045</v>
      </c>
      <c r="AB179" s="167">
        <f t="shared" si="162"/>
        <v>0.70245462582557594</v>
      </c>
      <c r="AC179" s="14">
        <v>11511</v>
      </c>
      <c r="AD179" s="167">
        <f t="shared" si="168"/>
        <v>9.9771178948463254E-2</v>
      </c>
      <c r="AE179" s="14">
        <v>14993</v>
      </c>
      <c r="AF179" s="167">
        <f t="shared" si="169"/>
        <v>0.12995128885190771</v>
      </c>
      <c r="AG179" s="14">
        <v>5558</v>
      </c>
      <c r="AH179" s="167">
        <f t="shared" si="170"/>
        <v>4.8173765319742747E-2</v>
      </c>
      <c r="AI179" s="14">
        <v>732</v>
      </c>
      <c r="AJ179" s="167">
        <f t="shared" si="171"/>
        <v>6.3445837017005562E-3</v>
      </c>
      <c r="AK179" s="14">
        <v>0</v>
      </c>
      <c r="AL179" s="167">
        <f t="shared" si="172"/>
        <v>0</v>
      </c>
      <c r="AM179" s="14">
        <v>750</v>
      </c>
      <c r="AN179" s="167">
        <f t="shared" si="173"/>
        <v>6.5005980550210622E-3</v>
      </c>
      <c r="AO179" s="14">
        <v>0</v>
      </c>
      <c r="AP179" s="167">
        <f t="shared" si="174"/>
        <v>0</v>
      </c>
      <c r="AQ179" s="14">
        <v>34</v>
      </c>
      <c r="AR179" s="167">
        <f t="shared" si="175"/>
        <v>2.9469377849428814E-4</v>
      </c>
      <c r="AS179" s="202">
        <f t="shared" si="163"/>
        <v>115374</v>
      </c>
      <c r="AT179" s="193">
        <v>38204</v>
      </c>
      <c r="AU179" s="43">
        <v>557</v>
      </c>
      <c r="AV179" s="210">
        <f t="shared" si="153"/>
        <v>0.17106879606879608</v>
      </c>
      <c r="AW179" s="132">
        <v>0</v>
      </c>
      <c r="AX179" s="210">
        <f t="shared" si="154"/>
        <v>0</v>
      </c>
      <c r="AY179" s="246">
        <v>827</v>
      </c>
      <c r="AZ179" s="210">
        <f t="shared" si="155"/>
        <v>0.25399262899262898</v>
      </c>
      <c r="BA179" s="132">
        <v>1872</v>
      </c>
      <c r="BB179" s="405">
        <f t="shared" si="156"/>
        <v>0.57493857493857492</v>
      </c>
      <c r="BC179" s="197">
        <v>0</v>
      </c>
      <c r="BD179" s="206">
        <f t="shared" si="164"/>
        <v>3256</v>
      </c>
      <c r="BE179" s="400">
        <v>0</v>
      </c>
      <c r="BF179" s="210">
        <f t="shared" si="157"/>
        <v>0</v>
      </c>
      <c r="BG179" s="132">
        <v>0</v>
      </c>
      <c r="BH179" s="210">
        <f t="shared" si="158"/>
        <v>0</v>
      </c>
      <c r="BI179" s="132">
        <v>0</v>
      </c>
      <c r="BJ179" s="197">
        <v>1219</v>
      </c>
      <c r="BK179" s="214">
        <f t="shared" si="159"/>
        <v>3.1486503939041718E-2</v>
      </c>
      <c r="BL179" s="197">
        <v>1867</v>
      </c>
      <c r="BM179" s="214">
        <f t="shared" si="165"/>
        <v>4.8224202505488832E-2</v>
      </c>
      <c r="BN179" s="197">
        <v>35629</v>
      </c>
      <c r="BO179" s="214">
        <f t="shared" si="166"/>
        <v>0.9202892935554694</v>
      </c>
      <c r="BP179" s="206">
        <f t="shared" si="160"/>
        <v>38715</v>
      </c>
    </row>
    <row r="180" spans="2:68" ht="15" customHeight="1" x14ac:dyDescent="0.25">
      <c r="B180" s="912"/>
      <c r="C180" s="67" t="s">
        <v>150</v>
      </c>
      <c r="D180" s="37">
        <v>2410</v>
      </c>
      <c r="E180" s="176">
        <f t="shared" si="144"/>
        <v>1.8726155232833712E-2</v>
      </c>
      <c r="F180" s="14">
        <v>96240</v>
      </c>
      <c r="G180" s="176">
        <f t="shared" si="145"/>
        <v>0.7478029790904217</v>
      </c>
      <c r="H180" s="14">
        <v>15251</v>
      </c>
      <c r="I180" s="176">
        <f t="shared" si="146"/>
        <v>0.11850315081159624</v>
      </c>
      <c r="J180" s="14">
        <v>7730</v>
      </c>
      <c r="K180" s="176">
        <f t="shared" si="147"/>
        <v>6.0063560145147125E-2</v>
      </c>
      <c r="L180" s="14">
        <v>5467</v>
      </c>
      <c r="M180" s="176">
        <f t="shared" si="148"/>
        <v>4.2479622679627342E-2</v>
      </c>
      <c r="N180" s="14">
        <v>256</v>
      </c>
      <c r="O180" s="176">
        <f t="shared" si="149"/>
        <v>1.989168356682751E-3</v>
      </c>
      <c r="P180" s="14">
        <v>0</v>
      </c>
      <c r="Q180" s="176">
        <f t="shared" si="150"/>
        <v>0</v>
      </c>
      <c r="R180" s="14">
        <v>615</v>
      </c>
      <c r="S180" s="176">
        <f t="shared" si="151"/>
        <v>4.7786661693745777E-3</v>
      </c>
      <c r="T180" s="14">
        <v>0</v>
      </c>
      <c r="U180" s="176">
        <f t="shared" si="152"/>
        <v>0</v>
      </c>
      <c r="V180" s="14">
        <v>728</v>
      </c>
      <c r="W180" s="163">
        <f t="shared" si="167"/>
        <v>5.6566975143165733E-3</v>
      </c>
      <c r="X180" s="202">
        <f t="shared" si="161"/>
        <v>128697</v>
      </c>
      <c r="Y180" s="48">
        <v>685</v>
      </c>
      <c r="Z180" s="167">
        <f t="shared" si="162"/>
        <v>6.1489021741081848E-3</v>
      </c>
      <c r="AA180" s="14">
        <v>77754</v>
      </c>
      <c r="AB180" s="167">
        <f t="shared" si="162"/>
        <v>0.69795874400818658</v>
      </c>
      <c r="AC180" s="14">
        <v>10956</v>
      </c>
      <c r="AD180" s="167">
        <f t="shared" si="168"/>
        <v>9.8346528787633974E-2</v>
      </c>
      <c r="AE180" s="14">
        <v>14837</v>
      </c>
      <c r="AF180" s="167">
        <f t="shared" si="169"/>
        <v>0.13318432344123085</v>
      </c>
      <c r="AG180" s="14">
        <v>5646</v>
      </c>
      <c r="AH180" s="167">
        <f t="shared" si="170"/>
        <v>5.0681316313890237E-2</v>
      </c>
      <c r="AI180" s="14">
        <v>814</v>
      </c>
      <c r="AJ180" s="167">
        <f t="shared" si="171"/>
        <v>7.3068706127358577E-3</v>
      </c>
      <c r="AK180" s="14">
        <v>0</v>
      </c>
      <c r="AL180" s="167">
        <f t="shared" si="172"/>
        <v>0</v>
      </c>
      <c r="AM180" s="14">
        <v>707</v>
      </c>
      <c r="AN180" s="167">
        <f t="shared" si="173"/>
        <v>6.3463851636415859E-3</v>
      </c>
      <c r="AO180" s="14">
        <v>0</v>
      </c>
      <c r="AP180" s="167">
        <f t="shared" si="174"/>
        <v>0</v>
      </c>
      <c r="AQ180" s="14">
        <v>3</v>
      </c>
      <c r="AR180" s="167">
        <f t="shared" si="175"/>
        <v>2.6929498572736575E-5</v>
      </c>
      <c r="AS180" s="202">
        <f t="shared" si="163"/>
        <v>111402</v>
      </c>
      <c r="AT180" s="193">
        <v>35956</v>
      </c>
      <c r="AU180" s="43">
        <v>538</v>
      </c>
      <c r="AV180" s="210">
        <f t="shared" si="153"/>
        <v>0.18943661971830986</v>
      </c>
      <c r="AW180" s="132">
        <v>0</v>
      </c>
      <c r="AX180" s="210">
        <f t="shared" si="154"/>
        <v>0</v>
      </c>
      <c r="AY180" s="246">
        <v>732</v>
      </c>
      <c r="AZ180" s="210">
        <f t="shared" si="155"/>
        <v>0.25774647887323943</v>
      </c>
      <c r="BA180" s="132">
        <v>1570</v>
      </c>
      <c r="BB180" s="405">
        <f t="shared" si="156"/>
        <v>0.55281690140845074</v>
      </c>
      <c r="BC180" s="197">
        <v>0</v>
      </c>
      <c r="BD180" s="206">
        <f t="shared" si="164"/>
        <v>2840</v>
      </c>
      <c r="BE180" s="400">
        <v>0</v>
      </c>
      <c r="BF180" s="210">
        <f t="shared" si="157"/>
        <v>0</v>
      </c>
      <c r="BG180" s="132">
        <v>0</v>
      </c>
      <c r="BH180" s="210">
        <f t="shared" si="158"/>
        <v>0</v>
      </c>
      <c r="BI180" s="132">
        <v>0</v>
      </c>
      <c r="BJ180" s="197">
        <v>1212</v>
      </c>
      <c r="BK180" s="214">
        <f t="shared" si="159"/>
        <v>3.3898305084745763E-2</v>
      </c>
      <c r="BL180" s="197">
        <v>1914</v>
      </c>
      <c r="BM180" s="214">
        <f t="shared" si="165"/>
        <v>5.3532471891256921E-2</v>
      </c>
      <c r="BN180" s="197">
        <v>32628</v>
      </c>
      <c r="BO180" s="214">
        <f t="shared" si="166"/>
        <v>0.91256922302399734</v>
      </c>
      <c r="BP180" s="206">
        <f t="shared" si="160"/>
        <v>35754</v>
      </c>
    </row>
    <row r="181" spans="2:68" ht="15" customHeight="1" thickBot="1" x14ac:dyDescent="0.3">
      <c r="B181" s="937"/>
      <c r="C181" s="68" t="s">
        <v>151</v>
      </c>
      <c r="D181" s="38">
        <v>2282</v>
      </c>
      <c r="E181" s="177">
        <f t="shared" si="144"/>
        <v>2.0390839312680386E-2</v>
      </c>
      <c r="F181" s="17">
        <v>85048</v>
      </c>
      <c r="G181" s="177">
        <f t="shared" si="145"/>
        <v>0.75994745918704709</v>
      </c>
      <c r="H181" s="17">
        <v>12840</v>
      </c>
      <c r="I181" s="177">
        <f t="shared" si="146"/>
        <v>0.11473197930535327</v>
      </c>
      <c r="J181" s="17">
        <v>5648</v>
      </c>
      <c r="K181" s="177">
        <f t="shared" si="147"/>
        <v>5.0467774074504305E-2</v>
      </c>
      <c r="L181" s="17">
        <v>4568</v>
      </c>
      <c r="M181" s="177">
        <f t="shared" si="148"/>
        <v>4.0817420674988607E-2</v>
      </c>
      <c r="N181" s="17">
        <v>165</v>
      </c>
      <c r="O181" s="177">
        <f t="shared" si="149"/>
        <v>1.4743595471482312E-3</v>
      </c>
      <c r="P181" s="17">
        <v>0</v>
      </c>
      <c r="Q181" s="177">
        <f t="shared" si="150"/>
        <v>0</v>
      </c>
      <c r="R181" s="17">
        <v>600</v>
      </c>
      <c r="S181" s="177">
        <f t="shared" si="151"/>
        <v>5.3613074441753866E-3</v>
      </c>
      <c r="T181" s="17">
        <v>0</v>
      </c>
      <c r="U181" s="177">
        <f t="shared" si="152"/>
        <v>0</v>
      </c>
      <c r="V181" s="17">
        <v>762</v>
      </c>
      <c r="W181" s="164">
        <f t="shared" si="167"/>
        <v>6.8088604541027406E-3</v>
      </c>
      <c r="X181" s="203">
        <f t="shared" si="161"/>
        <v>111913</v>
      </c>
      <c r="Y181" s="50">
        <v>505</v>
      </c>
      <c r="Z181" s="168">
        <f t="shared" si="162"/>
        <v>6.506474263995362E-3</v>
      </c>
      <c r="AA181" s="17">
        <v>57487</v>
      </c>
      <c r="AB181" s="168">
        <f t="shared" si="162"/>
        <v>0.74066868517683437</v>
      </c>
      <c r="AC181" s="17">
        <v>7023</v>
      </c>
      <c r="AD181" s="168">
        <f t="shared" si="168"/>
        <v>9.0485086645622631E-2</v>
      </c>
      <c r="AE181" s="17">
        <v>8067</v>
      </c>
      <c r="AF181" s="168">
        <f t="shared" si="169"/>
        <v>0.10393609482703085</v>
      </c>
      <c r="AG181" s="17">
        <v>3634</v>
      </c>
      <c r="AH181" s="168">
        <f t="shared" si="170"/>
        <v>4.6820846485859692E-2</v>
      </c>
      <c r="AI181" s="17">
        <v>492</v>
      </c>
      <c r="AJ181" s="168">
        <f t="shared" si="171"/>
        <v>6.3389808671004315E-3</v>
      </c>
      <c r="AK181" s="17">
        <v>0</v>
      </c>
      <c r="AL181" s="168">
        <f t="shared" si="172"/>
        <v>0</v>
      </c>
      <c r="AM181" s="17">
        <v>392</v>
      </c>
      <c r="AN181" s="168">
        <f t="shared" si="173"/>
        <v>5.0505701217548153E-3</v>
      </c>
      <c r="AO181" s="17">
        <v>0</v>
      </c>
      <c r="AP181" s="168">
        <f t="shared" si="174"/>
        <v>0</v>
      </c>
      <c r="AQ181" s="17">
        <v>15</v>
      </c>
      <c r="AR181" s="168">
        <f t="shared" si="175"/>
        <v>1.9326161180184241E-4</v>
      </c>
      <c r="AS181" s="203">
        <f t="shared" si="163"/>
        <v>77615</v>
      </c>
      <c r="AT181" s="194">
        <v>33321</v>
      </c>
      <c r="AU181" s="44">
        <v>521</v>
      </c>
      <c r="AV181" s="211">
        <f t="shared" si="153"/>
        <v>0.22751091703056769</v>
      </c>
      <c r="AW181" s="39">
        <v>0</v>
      </c>
      <c r="AX181" s="211">
        <f t="shared" si="154"/>
        <v>0</v>
      </c>
      <c r="AY181" s="245">
        <v>616</v>
      </c>
      <c r="AZ181" s="211">
        <f t="shared" si="155"/>
        <v>0.26899563318777292</v>
      </c>
      <c r="BA181" s="39">
        <v>1153</v>
      </c>
      <c r="BB181" s="404">
        <f t="shared" si="156"/>
        <v>0.50349344978165944</v>
      </c>
      <c r="BC181" s="198">
        <v>0</v>
      </c>
      <c r="BD181" s="207">
        <f t="shared" si="164"/>
        <v>2290</v>
      </c>
      <c r="BE181" s="399">
        <v>0</v>
      </c>
      <c r="BF181" s="211">
        <f t="shared" si="157"/>
        <v>0</v>
      </c>
      <c r="BG181" s="39">
        <v>0</v>
      </c>
      <c r="BH181" s="211">
        <f t="shared" si="158"/>
        <v>0</v>
      </c>
      <c r="BI181" s="39">
        <v>0</v>
      </c>
      <c r="BJ181" s="198">
        <v>1076</v>
      </c>
      <c r="BK181" s="215">
        <f t="shared" si="159"/>
        <v>3.5951752480871395E-2</v>
      </c>
      <c r="BL181" s="198">
        <v>1452</v>
      </c>
      <c r="BM181" s="215">
        <f t="shared" si="165"/>
        <v>4.8514818403555079E-2</v>
      </c>
      <c r="BN181" s="198">
        <v>27401</v>
      </c>
      <c r="BO181" s="215">
        <f t="shared" si="166"/>
        <v>0.91553342911557356</v>
      </c>
      <c r="BP181" s="207">
        <f t="shared" si="160"/>
        <v>29929</v>
      </c>
    </row>
    <row r="182" spans="2:68" ht="15" customHeight="1" thickBot="1" x14ac:dyDescent="0.3">
      <c r="B182" s="935" t="s">
        <v>30</v>
      </c>
      <c r="C182" s="950"/>
      <c r="D182" s="40">
        <f>SUM(D170:D181)</f>
        <v>29232</v>
      </c>
      <c r="E182" s="178">
        <f t="shared" si="144"/>
        <v>2.0679380467493218E-2</v>
      </c>
      <c r="F182" s="28">
        <f>SUM(F170:F181)</f>
        <v>1061035</v>
      </c>
      <c r="G182" s="178">
        <f t="shared" si="145"/>
        <v>0.75060024816388438</v>
      </c>
      <c r="H182" s="28">
        <f>SUM(H170:H181)</f>
        <v>169058</v>
      </c>
      <c r="I182" s="178">
        <f t="shared" ref="I182:I194" si="176">H182/$X182</f>
        <v>0.1195954674012544</v>
      </c>
      <c r="J182" s="28">
        <f>SUM(J170:J181)</f>
        <v>79000</v>
      </c>
      <c r="K182" s="178">
        <f t="shared" ref="K182:K194" si="177">J182/$X182</f>
        <v>5.5886393573206225E-2</v>
      </c>
      <c r="L182" s="28">
        <f>SUM(L170:L181)</f>
        <v>57408</v>
      </c>
      <c r="M182" s="178">
        <f t="shared" ref="M182:M194" si="178">L182/$X182</f>
        <v>4.0611722560134469E-2</v>
      </c>
      <c r="N182" s="28">
        <f>SUM(N170:N181)</f>
        <v>3646</v>
      </c>
      <c r="O182" s="178">
        <f t="shared" ref="O182:O194" si="179">N182/$X182</f>
        <v>2.5792631768089859E-3</v>
      </c>
      <c r="P182" s="28">
        <f>SUM(P170:P181)</f>
        <v>1</v>
      </c>
      <c r="Q182" s="186">
        <f t="shared" ref="Q182:Q194" si="180">P182/$X182</f>
        <v>7.0742270345830663E-7</v>
      </c>
      <c r="R182" s="28">
        <f>SUM(R170:R181)</f>
        <v>6174</v>
      </c>
      <c r="S182" s="178">
        <f t="shared" ref="S182:S194" si="181">R182/$X182</f>
        <v>4.3676277711515851E-3</v>
      </c>
      <c r="T182" s="28">
        <f>SUM(T170:T181)</f>
        <v>0</v>
      </c>
      <c r="U182" s="178">
        <f t="shared" ref="U182:U194" si="182">T182/$X182</f>
        <v>0</v>
      </c>
      <c r="V182" s="28">
        <f>SUM(V170:V181)</f>
        <v>8028</v>
      </c>
      <c r="W182" s="143">
        <f t="shared" si="167"/>
        <v>5.6791894633632855E-3</v>
      </c>
      <c r="X182" s="41">
        <f t="shared" si="161"/>
        <v>1413582</v>
      </c>
      <c r="Y182" s="45">
        <f>SUM(Y170:Y181)</f>
        <v>6006</v>
      </c>
      <c r="Z182" s="159">
        <f t="shared" si="162"/>
        <v>6.6336860033201564E-3</v>
      </c>
      <c r="AA182" s="28">
        <f>SUM(AA170:AA181)</f>
        <v>655415</v>
      </c>
      <c r="AB182" s="159">
        <f t="shared" si="162"/>
        <v>0.72391230633800874</v>
      </c>
      <c r="AC182" s="28">
        <f>SUM(AC170:AC181)</f>
        <v>94891</v>
      </c>
      <c r="AD182" s="159">
        <f t="shared" ref="AD182:AD194" si="183">AC182/$AS182</f>
        <v>0.10480804171512703</v>
      </c>
      <c r="AE182" s="28">
        <f>SUM(AE170:AE181)</f>
        <v>101774</v>
      </c>
      <c r="AF182" s="159">
        <f t="shared" ref="AF182:AF194" si="184">AE182/$AS182</f>
        <v>0.11241038283415011</v>
      </c>
      <c r="AG182" s="28">
        <f>SUM(AG170:AG181)</f>
        <v>37701</v>
      </c>
      <c r="AH182" s="159">
        <f t="shared" ref="AH182:AH194" si="185">AG182/$AS182</f>
        <v>4.1641124876985215E-2</v>
      </c>
      <c r="AI182" s="28">
        <f>SUM(AI170:AI181)</f>
        <v>5086</v>
      </c>
      <c r="AJ182" s="159">
        <f t="shared" ref="AJ182:AJ194" si="186">AI182/$AS182</f>
        <v>5.6175369651825366E-3</v>
      </c>
      <c r="AK182" s="28">
        <f>SUM(AK170:AK181)</f>
        <v>0</v>
      </c>
      <c r="AL182" s="159">
        <f t="shared" ref="AL182:AL194" si="187">AK182/$AS182</f>
        <v>0</v>
      </c>
      <c r="AM182" s="28">
        <f>SUM(AM170:AM181)</f>
        <v>4361</v>
      </c>
      <c r="AN182" s="159">
        <f t="shared" ref="AN182:AN194" si="188">AM182/$AS182</f>
        <v>4.8167673427371299E-3</v>
      </c>
      <c r="AO182" s="28">
        <f>SUM(AO170:AO181)</f>
        <v>67</v>
      </c>
      <c r="AP182" s="159">
        <f t="shared" ref="AP182:AP194" si="189">AO182/$AS182</f>
        <v>7.400215821219622E-5</v>
      </c>
      <c r="AQ182" s="28">
        <f>SUM(AQ170:AQ181)</f>
        <v>78</v>
      </c>
      <c r="AR182" s="159">
        <f t="shared" ref="AR182:AR194" si="190">AQ182/$AS182</f>
        <v>8.6151766276885148E-5</v>
      </c>
      <c r="AS182" s="41">
        <f t="shared" si="163"/>
        <v>905379</v>
      </c>
      <c r="AT182" s="195">
        <f>SUM(AT170:AT181)</f>
        <v>398693</v>
      </c>
      <c r="AU182" s="45">
        <f>SUM(AU170:AU181)</f>
        <v>6157</v>
      </c>
      <c r="AV182" s="159">
        <f t="shared" si="153"/>
        <v>0.18587730950368314</v>
      </c>
      <c r="AW182" s="28">
        <f>SUM(AW170:AW181)</f>
        <v>11</v>
      </c>
      <c r="AX182" s="159">
        <f t="shared" si="154"/>
        <v>3.3208549692066177E-4</v>
      </c>
      <c r="AY182" s="28">
        <f>SUM(AY170:AY181)</f>
        <v>9968</v>
      </c>
      <c r="AZ182" s="159">
        <f t="shared" si="155"/>
        <v>0.30092983939137785</v>
      </c>
      <c r="BA182" s="28">
        <f>SUM(BA170:BA181)</f>
        <v>16988</v>
      </c>
      <c r="BB182" s="403">
        <f t="shared" si="156"/>
        <v>0.51286076560801841</v>
      </c>
      <c r="BC182" s="29">
        <f>SUM(BC170:BC181)</f>
        <v>230</v>
      </c>
      <c r="BD182" s="41">
        <f t="shared" si="164"/>
        <v>33124</v>
      </c>
      <c r="BE182" s="40">
        <f>SUM(BE170:BE181)</f>
        <v>0</v>
      </c>
      <c r="BF182" s="159">
        <f t="shared" si="157"/>
        <v>0</v>
      </c>
      <c r="BG182" s="28">
        <f>SUM(BG170:BG181)</f>
        <v>0</v>
      </c>
      <c r="BH182" s="159">
        <f t="shared" si="158"/>
        <v>0</v>
      </c>
      <c r="BI182" s="28">
        <f>SUM(BI170:BI181)</f>
        <v>0</v>
      </c>
      <c r="BJ182" s="29">
        <v>12425</v>
      </c>
      <c r="BK182" s="142">
        <f t="shared" si="159"/>
        <v>3.7778487606685791E-2</v>
      </c>
      <c r="BL182" s="29">
        <f>SUM(BL170:BL181)</f>
        <v>5233</v>
      </c>
      <c r="BM182" s="142">
        <f t="shared" si="165"/>
        <v>1.5621874804092196E-2</v>
      </c>
      <c r="BN182" s="29">
        <f>SUM(BN170:BN181)</f>
        <v>317091</v>
      </c>
      <c r="BO182" s="142">
        <f t="shared" si="166"/>
        <v>0.94659963758922205</v>
      </c>
      <c r="BP182" s="41">
        <f t="shared" si="160"/>
        <v>334979</v>
      </c>
    </row>
    <row r="183" spans="2:68" x14ac:dyDescent="0.25">
      <c r="B183" s="911">
        <v>2020</v>
      </c>
      <c r="C183" s="66" t="s">
        <v>143</v>
      </c>
      <c r="D183" s="265">
        <f>'Dades generals - 2020'!O4</f>
        <v>2397</v>
      </c>
      <c r="E183" s="166">
        <f t="shared" ref="E183:E195" si="191">D183/$X183</f>
        <v>2.0115641862689975E-2</v>
      </c>
      <c r="F183" s="15">
        <f>'Dades generals - 2020'!P4</f>
        <v>89833</v>
      </c>
      <c r="G183" s="166">
        <f t="shared" ref="G183:G195" si="192">F183/$X183</f>
        <v>0.75387920544473441</v>
      </c>
      <c r="H183" s="15">
        <f>'Dades generals - 2020'!Q4</f>
        <v>13638</v>
      </c>
      <c r="I183" s="166">
        <f t="shared" si="176"/>
        <v>0.1144501976317755</v>
      </c>
      <c r="J183" s="15">
        <f>'Dades generals - 2020'!R4</f>
        <v>6386</v>
      </c>
      <c r="K183" s="166">
        <f t="shared" si="177"/>
        <v>5.3591359589127315E-2</v>
      </c>
      <c r="L183" s="15">
        <f>'Dades generals - 2020'!S4</f>
        <v>5226</v>
      </c>
      <c r="M183" s="166">
        <f t="shared" si="178"/>
        <v>4.385663094468828E-2</v>
      </c>
      <c r="N183" s="15">
        <f>'Dades generals - 2020'!T4</f>
        <v>138</v>
      </c>
      <c r="O183" s="166">
        <f t="shared" si="179"/>
        <v>1.1580970283901612E-3</v>
      </c>
      <c r="P183" s="15">
        <f>'Dades generals - 2020'!U4</f>
        <v>0</v>
      </c>
      <c r="Q183" s="166">
        <f t="shared" si="180"/>
        <v>0</v>
      </c>
      <c r="R183" s="15">
        <f>'Dades generals - 2020'!V4</f>
        <v>679</v>
      </c>
      <c r="S183" s="166">
        <f t="shared" si="181"/>
        <v>5.6981730599776773E-3</v>
      </c>
      <c r="T183" s="15">
        <f>'Dades generals - 2020'!W4</f>
        <v>0</v>
      </c>
      <c r="U183" s="166">
        <f t="shared" si="182"/>
        <v>0</v>
      </c>
      <c r="V183" s="15">
        <f>'Dades generals - 2020'!X4</f>
        <v>864</v>
      </c>
      <c r="W183" s="424">
        <f>V183/$X183</f>
        <v>7.2506944386166615E-3</v>
      </c>
      <c r="X183" s="201">
        <f t="shared" ref="X183:X195" si="193">D183+F183+H183+J183+L183+N183+P183+R183+T183+V183</f>
        <v>119161</v>
      </c>
      <c r="Y183" s="47">
        <f>'Dades generals - 2020'!Z4</f>
        <v>424</v>
      </c>
      <c r="Z183" s="189">
        <f t="shared" ref="Z183:Z195" si="194">Y183/$AS183</f>
        <v>5.3895336273849324E-3</v>
      </c>
      <c r="AA183" s="15">
        <f>'Dades generals - 2020'!AA4</f>
        <v>58299</v>
      </c>
      <c r="AB183" s="189">
        <f t="shared" ref="AB183:AB195" si="195">AA183/$AS183</f>
        <v>0.74104816260121265</v>
      </c>
      <c r="AC183" s="15">
        <f>'Dades generals - 2020'!AB4</f>
        <v>7259</v>
      </c>
      <c r="AD183" s="189">
        <f t="shared" si="183"/>
        <v>9.22703410405359E-2</v>
      </c>
      <c r="AE183" s="15">
        <f>'Dades generals - 2020'!AC4</f>
        <v>6687</v>
      </c>
      <c r="AF183" s="189">
        <f t="shared" si="184"/>
        <v>8.4999555109252459E-2</v>
      </c>
      <c r="AG183" s="15">
        <f>'Dades generals - 2020'!AD4</f>
        <v>4674</v>
      </c>
      <c r="AH183" s="189">
        <f t="shared" si="185"/>
        <v>5.9411981543389558E-2</v>
      </c>
      <c r="AI183" s="15">
        <f>'Dades generals - 2020'!AE4</f>
        <v>693</v>
      </c>
      <c r="AJ183" s="189">
        <f t="shared" si="186"/>
        <v>8.8088368013626364E-3</v>
      </c>
      <c r="AK183" s="15">
        <f>'Dades generals - 2020'!AF4</f>
        <v>0</v>
      </c>
      <c r="AL183" s="189">
        <f t="shared" si="187"/>
        <v>0</v>
      </c>
      <c r="AM183" s="15">
        <f>'Dades generals - 2020'!AG4</f>
        <v>585</v>
      </c>
      <c r="AN183" s="189">
        <f t="shared" si="188"/>
        <v>7.436031066085343E-3</v>
      </c>
      <c r="AO183" s="15">
        <f>'Dades generals - 2020'!AH4</f>
        <v>0</v>
      </c>
      <c r="AP183" s="189">
        <f t="shared" si="189"/>
        <v>0</v>
      </c>
      <c r="AQ183" s="15">
        <f>'Dades generals - 2020'!AI4</f>
        <v>50</v>
      </c>
      <c r="AR183" s="189">
        <f t="shared" si="190"/>
        <v>6.3555821077652507E-4</v>
      </c>
      <c r="AS183" s="201">
        <f t="shared" ref="AS183:AS195" si="196">Y183+AA183+AC183+AE183+AG183+AI183+AK183+AM183+AO183+AQ183</f>
        <v>78671</v>
      </c>
      <c r="AT183" s="192">
        <v>33462</v>
      </c>
      <c r="AU183" s="42">
        <v>493</v>
      </c>
      <c r="AV183" s="212">
        <f t="shared" ref="AV183:AV195" si="197">AU183/$BD183</f>
        <v>0.191233514352211</v>
      </c>
      <c r="AW183" s="36">
        <v>0</v>
      </c>
      <c r="AX183" s="212">
        <f t="shared" ref="AX183:AX195" si="198">AW183/$BD183</f>
        <v>0</v>
      </c>
      <c r="AY183" s="244">
        <v>706</v>
      </c>
      <c r="AZ183" s="212">
        <f t="shared" ref="AZ183:AZ195" si="199">AY183/$BD183</f>
        <v>0.27385570209464699</v>
      </c>
      <c r="BA183" s="36">
        <v>1379</v>
      </c>
      <c r="BB183" s="402">
        <f t="shared" ref="BB183:BB195" si="200">BA183/$BD183</f>
        <v>0.53491078355314192</v>
      </c>
      <c r="BC183" s="196">
        <v>0</v>
      </c>
      <c r="BD183" s="208">
        <f t="shared" ref="BD183:BD195" si="201">AU183+AW183+AY183+BA183</f>
        <v>2578</v>
      </c>
      <c r="BE183" s="401">
        <v>0</v>
      </c>
      <c r="BF183" s="212">
        <f t="shared" ref="BF183:BF195" si="202">BE183/$BP183</f>
        <v>0</v>
      </c>
      <c r="BG183" s="36">
        <v>0</v>
      </c>
      <c r="BH183" s="212">
        <f t="shared" ref="BH183:BH195" si="203">BG183/$BP183</f>
        <v>0</v>
      </c>
      <c r="BI183" s="36">
        <v>0</v>
      </c>
      <c r="BJ183" s="196">
        <f>'Dades generals - 2020'!I20</f>
        <v>418</v>
      </c>
      <c r="BK183" s="216">
        <f t="shared" ref="BK183:BK195" si="204">(BI183+BC183+BJ183)/$BP183</f>
        <v>1.3847937717409308E-2</v>
      </c>
      <c r="BL183" s="196">
        <f>'Dades generals - 2020'!H20</f>
        <v>0</v>
      </c>
      <c r="BM183" s="216">
        <f t="shared" ref="BM183:BM195" si="205">BL183/BP183</f>
        <v>0</v>
      </c>
      <c r="BN183" s="196">
        <f>'Dades generals - 2020'!G20</f>
        <v>29767</v>
      </c>
      <c r="BO183" s="216">
        <f t="shared" ref="BO183:BO195" si="206">(BN183)/$BP183</f>
        <v>0.98615206228259067</v>
      </c>
      <c r="BP183" s="208">
        <f t="shared" ref="BP183:BP195" si="207">BE183+BG183+BI183+BC183+BJ183+BN183+BL183</f>
        <v>30185</v>
      </c>
    </row>
    <row r="184" spans="2:68" x14ac:dyDescent="0.25">
      <c r="B184" s="912"/>
      <c r="C184" s="67" t="s">
        <v>144</v>
      </c>
      <c r="D184" s="266">
        <f>'Dades generals - 2020'!O5</f>
        <v>2460</v>
      </c>
      <c r="E184" s="176">
        <f t="shared" si="191"/>
        <v>1.9563868874361789E-2</v>
      </c>
      <c r="F184" s="303">
        <f>'Dades generals - 2020'!P5</f>
        <v>94659</v>
      </c>
      <c r="G184" s="176">
        <f t="shared" si="192"/>
        <v>0.75280335925943598</v>
      </c>
      <c r="H184" s="303">
        <f>'Dades generals - 2020'!Q5</f>
        <v>14188</v>
      </c>
      <c r="I184" s="176">
        <f t="shared" si="176"/>
        <v>0.11283421609327035</v>
      </c>
      <c r="J184" s="303">
        <f>'Dades generals - 2020'!R5</f>
        <v>7106</v>
      </c>
      <c r="K184" s="176">
        <f t="shared" si="177"/>
        <v>5.6512541553339381E-2</v>
      </c>
      <c r="L184" s="303">
        <f>'Dades generals - 2020'!S5</f>
        <v>5443</v>
      </c>
      <c r="M184" s="176">
        <f t="shared" si="178"/>
        <v>4.3287048082581797E-2</v>
      </c>
      <c r="N184" s="303">
        <f>'Dades generals - 2020'!T5</f>
        <v>161</v>
      </c>
      <c r="O184" s="176">
        <f t="shared" si="179"/>
        <v>1.2803995482814016E-3</v>
      </c>
      <c r="P184" s="303">
        <f>'Dades generals - 2020'!U5</f>
        <v>3</v>
      </c>
      <c r="Q184" s="176">
        <f t="shared" si="180"/>
        <v>2.3858376676050961E-5</v>
      </c>
      <c r="R184" s="303">
        <f>'Dades generals - 2020'!V5</f>
        <v>748</v>
      </c>
      <c r="S184" s="176">
        <f t="shared" si="181"/>
        <v>5.94868858456204E-3</v>
      </c>
      <c r="T184" s="303">
        <f>'Dades generals - 2020'!W5</f>
        <v>0</v>
      </c>
      <c r="U184" s="176">
        <f t="shared" si="182"/>
        <v>0</v>
      </c>
      <c r="V184" s="303">
        <f>'Dades generals - 2020'!X5</f>
        <v>974</v>
      </c>
      <c r="W184" s="163">
        <f t="shared" ref="W184:W195" si="208">V184/$X184</f>
        <v>7.7460196274912125E-3</v>
      </c>
      <c r="X184" s="202">
        <f t="shared" si="193"/>
        <v>125742</v>
      </c>
      <c r="Y184" s="264">
        <f>'Dades generals - 2020'!Z5</f>
        <v>468</v>
      </c>
      <c r="Z184" s="167">
        <f t="shared" si="194"/>
        <v>4.5007356971812698E-3</v>
      </c>
      <c r="AA184" s="303">
        <f>'Dades generals - 2020'!AA5</f>
        <v>73855</v>
      </c>
      <c r="AB184" s="167">
        <f t="shared" si="195"/>
        <v>0.71026033101564678</v>
      </c>
      <c r="AC184" s="303">
        <f>'Dades generals - 2020'!AB5</f>
        <v>9825</v>
      </c>
      <c r="AD184" s="167">
        <f t="shared" si="183"/>
        <v>9.4486598770952945E-2</v>
      </c>
      <c r="AE184" s="303">
        <f>'Dades generals - 2020'!AC5</f>
        <v>13414</v>
      </c>
      <c r="AF184" s="167">
        <f t="shared" si="184"/>
        <v>0.12900185607262726</v>
      </c>
      <c r="AG184" s="303">
        <f>'Dades generals - 2020'!AD5</f>
        <v>4963</v>
      </c>
      <c r="AH184" s="167">
        <f t="shared" si="185"/>
        <v>4.7728955694680858E-2</v>
      </c>
      <c r="AI184" s="303">
        <f>'Dades generals - 2020'!AE5</f>
        <v>741</v>
      </c>
      <c r="AJ184" s="167">
        <f t="shared" si="186"/>
        <v>7.1261648538703442E-3</v>
      </c>
      <c r="AK184" s="303">
        <f>'Dades generals - 2020'!AF5</f>
        <v>0</v>
      </c>
      <c r="AL184" s="167">
        <f t="shared" si="187"/>
        <v>0</v>
      </c>
      <c r="AM184" s="303">
        <f>'Dades generals - 2020'!AG5</f>
        <v>673</v>
      </c>
      <c r="AN184" s="167">
        <f t="shared" si="188"/>
        <v>6.4722118038525525E-3</v>
      </c>
      <c r="AO184" s="303">
        <f>'Dades generals - 2020'!AH5</f>
        <v>0</v>
      </c>
      <c r="AP184" s="173">
        <f t="shared" si="189"/>
        <v>0</v>
      </c>
      <c r="AQ184" s="303">
        <f>'Dades generals - 2020'!AI5</f>
        <v>44</v>
      </c>
      <c r="AR184" s="167">
        <f t="shared" si="190"/>
        <v>4.2314609118798262E-4</v>
      </c>
      <c r="AS184" s="202">
        <f t="shared" si="196"/>
        <v>103983</v>
      </c>
      <c r="AT184" s="193">
        <v>34981</v>
      </c>
      <c r="AU184" s="43">
        <v>481</v>
      </c>
      <c r="AV184" s="210">
        <f t="shared" si="197"/>
        <v>0.17050691244239632</v>
      </c>
      <c r="AW184" s="36">
        <v>0</v>
      </c>
      <c r="AX184" s="210">
        <f t="shared" si="198"/>
        <v>0</v>
      </c>
      <c r="AY184" s="246">
        <v>808</v>
      </c>
      <c r="AZ184" s="210">
        <f t="shared" si="199"/>
        <v>0.28642325416518966</v>
      </c>
      <c r="BA184" s="132">
        <v>1532</v>
      </c>
      <c r="BB184" s="405">
        <f t="shared" si="200"/>
        <v>0.54306983339241399</v>
      </c>
      <c r="BC184" s="197">
        <v>0</v>
      </c>
      <c r="BD184" s="206">
        <f t="shared" si="201"/>
        <v>2821</v>
      </c>
      <c r="BE184" s="400">
        <v>0</v>
      </c>
      <c r="BF184" s="210">
        <f t="shared" si="202"/>
        <v>0</v>
      </c>
      <c r="BG184" s="132">
        <v>0</v>
      </c>
      <c r="BH184" s="210">
        <f t="shared" si="203"/>
        <v>0</v>
      </c>
      <c r="BI184" s="132">
        <v>0</v>
      </c>
      <c r="BJ184" s="197">
        <f>'Dades generals - 2020'!I21</f>
        <v>436</v>
      </c>
      <c r="BK184" s="214">
        <f t="shared" si="204"/>
        <v>1.2529095663668496E-2</v>
      </c>
      <c r="BL184" s="197">
        <f>'Dades generals - 2020'!H21</f>
        <v>2154</v>
      </c>
      <c r="BM184" s="214">
        <f t="shared" si="205"/>
        <v>6.1898330411793441E-2</v>
      </c>
      <c r="BN184" s="197">
        <f>'Dades generals - 2020'!G21</f>
        <v>32209</v>
      </c>
      <c r="BO184" s="214">
        <f t="shared" si="206"/>
        <v>0.92557257392453807</v>
      </c>
      <c r="BP184" s="206">
        <f t="shared" si="207"/>
        <v>34799</v>
      </c>
    </row>
    <row r="185" spans="2:68" x14ac:dyDescent="0.25">
      <c r="B185" s="912"/>
      <c r="C185" s="67" t="s">
        <v>145</v>
      </c>
      <c r="D185" s="266">
        <f>'Dades generals - 2020'!O6</f>
        <v>1448</v>
      </c>
      <c r="E185" s="176">
        <f t="shared" si="191"/>
        <v>1.9480170047893236E-2</v>
      </c>
      <c r="F185" s="303">
        <f>'Dades generals - 2020'!P6</f>
        <v>55956</v>
      </c>
      <c r="G185" s="176">
        <f t="shared" si="192"/>
        <v>0.75278480331485764</v>
      </c>
      <c r="H185" s="303">
        <f>'Dades generals - 2020'!Q6</f>
        <v>8347</v>
      </c>
      <c r="I185" s="176">
        <f t="shared" si="176"/>
        <v>0.11229349405370499</v>
      </c>
      <c r="J185" s="303">
        <f>'Dades generals - 2020'!R6</f>
        <v>3987</v>
      </c>
      <c r="K185" s="176">
        <f t="shared" si="177"/>
        <v>5.3637733412258519E-2</v>
      </c>
      <c r="L185" s="303">
        <f>'Dades generals - 2020'!S6</f>
        <v>3381</v>
      </c>
      <c r="M185" s="176">
        <f t="shared" si="178"/>
        <v>4.5485120809341868E-2</v>
      </c>
      <c r="N185" s="303">
        <f>'Dades generals - 2020'!T6</f>
        <v>112</v>
      </c>
      <c r="O185" s="176">
        <f t="shared" si="179"/>
        <v>1.5067534843674327E-3</v>
      </c>
      <c r="P185" s="303">
        <f>'Dades generals - 2020'!U6</f>
        <v>5</v>
      </c>
      <c r="Q185" s="176">
        <f t="shared" si="180"/>
        <v>6.726578055211753E-5</v>
      </c>
      <c r="R185" s="303">
        <f>'Dades generals - 2020'!V6</f>
        <v>435</v>
      </c>
      <c r="S185" s="176">
        <f t="shared" si="181"/>
        <v>5.8521229080342246E-3</v>
      </c>
      <c r="T185" s="303">
        <f>'Dades generals - 2020'!W6</f>
        <v>0</v>
      </c>
      <c r="U185" s="176">
        <f t="shared" si="182"/>
        <v>0</v>
      </c>
      <c r="V185" s="303">
        <f>'Dades generals - 2020'!X6</f>
        <v>661</v>
      </c>
      <c r="W185" s="163">
        <f t="shared" si="208"/>
        <v>8.8925361889899378E-3</v>
      </c>
      <c r="X185" s="202">
        <f t="shared" si="193"/>
        <v>74332</v>
      </c>
      <c r="Y185" s="264">
        <f>'Dades generals - 2020'!Z6</f>
        <v>192</v>
      </c>
      <c r="Z185" s="167">
        <f t="shared" si="194"/>
        <v>4.1120534566949371E-3</v>
      </c>
      <c r="AA185" s="303">
        <f>'Dades generals - 2020'!AA6</f>
        <v>33901</v>
      </c>
      <c r="AB185" s="167">
        <f t="shared" si="195"/>
        <v>0.72605585539278672</v>
      </c>
      <c r="AC185" s="303">
        <f>'Dades generals - 2020'!AB6</f>
        <v>4360</v>
      </c>
      <c r="AD185" s="167">
        <f t="shared" si="183"/>
        <v>9.3377880579114197E-2</v>
      </c>
      <c r="AE185" s="303">
        <f>'Dades generals - 2020'!AC6</f>
        <v>5506</v>
      </c>
      <c r="AF185" s="167">
        <f t="shared" si="184"/>
        <v>0.1179216996487621</v>
      </c>
      <c r="AG185" s="303">
        <f>'Dades generals - 2020'!AD6</f>
        <v>2141</v>
      </c>
      <c r="AH185" s="167">
        <f t="shared" si="185"/>
        <v>4.5853679431165938E-2</v>
      </c>
      <c r="AI185" s="303">
        <f>'Dades generals - 2020'!AE6</f>
        <v>250</v>
      </c>
      <c r="AJ185" s="167">
        <f t="shared" si="186"/>
        <v>5.3542362717381988E-3</v>
      </c>
      <c r="AK185" s="303">
        <f>'Dades generals - 2020'!AF6</f>
        <v>0</v>
      </c>
      <c r="AL185" s="167">
        <f t="shared" si="187"/>
        <v>0</v>
      </c>
      <c r="AM185" s="303">
        <f>'Dades generals - 2020'!AG6</f>
        <v>320</v>
      </c>
      <c r="AN185" s="167">
        <f t="shared" si="188"/>
        <v>6.8534224278248949E-3</v>
      </c>
      <c r="AO185" s="303">
        <f>'Dades generals - 2020'!AH6</f>
        <v>0</v>
      </c>
      <c r="AP185" s="167">
        <f t="shared" si="189"/>
        <v>0</v>
      </c>
      <c r="AQ185" s="303">
        <f>'Dades generals - 2020'!AI6</f>
        <v>22</v>
      </c>
      <c r="AR185" s="167">
        <f t="shared" si="190"/>
        <v>4.7117279191296154E-4</v>
      </c>
      <c r="AS185" s="202">
        <f t="shared" si="196"/>
        <v>46692</v>
      </c>
      <c r="AT185" s="193">
        <v>21044</v>
      </c>
      <c r="AU185" s="43">
        <v>57</v>
      </c>
      <c r="AV185" s="210">
        <f t="shared" si="197"/>
        <v>4.4917257683215132E-2</v>
      </c>
      <c r="AW185" s="36">
        <v>0</v>
      </c>
      <c r="AX185" s="210">
        <f t="shared" si="198"/>
        <v>0</v>
      </c>
      <c r="AY185" s="246">
        <v>436</v>
      </c>
      <c r="AZ185" s="210">
        <f t="shared" si="199"/>
        <v>0.34357762017336485</v>
      </c>
      <c r="BA185" s="132">
        <v>776</v>
      </c>
      <c r="BB185" s="405">
        <f t="shared" si="200"/>
        <v>0.61150512214342001</v>
      </c>
      <c r="BC185" s="197">
        <v>0</v>
      </c>
      <c r="BD185" s="206">
        <f t="shared" si="201"/>
        <v>1269</v>
      </c>
      <c r="BE185" s="400">
        <v>0</v>
      </c>
      <c r="BF185" s="210">
        <f t="shared" si="202"/>
        <v>0</v>
      </c>
      <c r="BG185" s="132">
        <v>0</v>
      </c>
      <c r="BH185" s="210">
        <f t="shared" si="203"/>
        <v>0</v>
      </c>
      <c r="BI185" s="132">
        <v>0</v>
      </c>
      <c r="BJ185" s="197">
        <f>'Dades generals - 2020'!I22</f>
        <v>237</v>
      </c>
      <c r="BK185" s="214">
        <f t="shared" si="204"/>
        <v>1.373355739699832E-2</v>
      </c>
      <c r="BL185" s="197">
        <f>'Dades generals - 2020'!H22</f>
        <v>1005</v>
      </c>
      <c r="BM185" s="214">
        <f t="shared" si="205"/>
        <v>5.8237237063220725E-2</v>
      </c>
      <c r="BN185" s="197">
        <f>'Dades generals - 2020'!G22</f>
        <v>16015</v>
      </c>
      <c r="BO185" s="214">
        <f t="shared" si="206"/>
        <v>0.92802920553978097</v>
      </c>
      <c r="BP185" s="206">
        <f t="shared" si="207"/>
        <v>17257</v>
      </c>
    </row>
    <row r="186" spans="2:68" x14ac:dyDescent="0.25">
      <c r="B186" s="912"/>
      <c r="C186" s="67" t="s">
        <v>15</v>
      </c>
      <c r="D186" s="266">
        <f>'Dades generals - 2020'!O7</f>
        <v>285</v>
      </c>
      <c r="E186" s="176">
        <f t="shared" si="191"/>
        <v>1.3153643790095537E-2</v>
      </c>
      <c r="F186" s="303">
        <f>'Dades generals - 2020'!P7</f>
        <v>16869</v>
      </c>
      <c r="G186" s="176">
        <f t="shared" si="192"/>
        <v>0.77855725296533895</v>
      </c>
      <c r="H186" s="303">
        <f>'Dades generals - 2020'!Q7</f>
        <v>2171</v>
      </c>
      <c r="I186" s="176">
        <f t="shared" si="176"/>
        <v>0.10019845848525408</v>
      </c>
      <c r="J186" s="303">
        <f>'Dades generals - 2020'!R7</f>
        <v>681</v>
      </c>
      <c r="K186" s="176">
        <f t="shared" si="177"/>
        <v>3.1430285687912493E-2</v>
      </c>
      <c r="L186" s="303">
        <f>'Dades generals - 2020'!S7</f>
        <v>1253</v>
      </c>
      <c r="M186" s="176">
        <f t="shared" si="178"/>
        <v>5.7829879540314766E-2</v>
      </c>
      <c r="N186" s="303">
        <f>'Dades generals - 2020'!T7</f>
        <v>6</v>
      </c>
      <c r="O186" s="176">
        <f t="shared" si="179"/>
        <v>2.7691881663359025E-4</v>
      </c>
      <c r="P186" s="303">
        <f>'Dades generals - 2020'!U7</f>
        <v>0</v>
      </c>
      <c r="Q186" s="176">
        <f t="shared" si="180"/>
        <v>0</v>
      </c>
      <c r="R186" s="303">
        <f>'Dades generals - 2020'!V7</f>
        <v>111</v>
      </c>
      <c r="S186" s="176">
        <f t="shared" si="181"/>
        <v>5.1229981077214196E-3</v>
      </c>
      <c r="T186" s="303">
        <f>'Dades generals - 2020'!W7</f>
        <v>0</v>
      </c>
      <c r="U186" s="176">
        <f t="shared" si="182"/>
        <v>0</v>
      </c>
      <c r="V186" s="303">
        <f>'Dades generals - 2020'!X7</f>
        <v>291</v>
      </c>
      <c r="W186" s="163">
        <f t="shared" si="208"/>
        <v>1.3430562606729127E-2</v>
      </c>
      <c r="X186" s="202">
        <f t="shared" si="193"/>
        <v>21667</v>
      </c>
      <c r="Y186" s="264">
        <f>'Dades generals - 2020'!Z7</f>
        <v>2</v>
      </c>
      <c r="Z186" s="167">
        <f t="shared" si="194"/>
        <v>8.4961767204757861E-4</v>
      </c>
      <c r="AA186" s="303">
        <f>'Dades generals - 2020'!AA7</f>
        <v>1709</v>
      </c>
      <c r="AB186" s="167">
        <f t="shared" si="195"/>
        <v>0.72599830076465588</v>
      </c>
      <c r="AC186" s="303">
        <f>'Dades generals - 2020'!AB7</f>
        <v>254</v>
      </c>
      <c r="AD186" s="167">
        <f t="shared" si="183"/>
        <v>0.10790144435004248</v>
      </c>
      <c r="AE186" s="303">
        <f>'Dades generals - 2020'!AC7</f>
        <v>118</v>
      </c>
      <c r="AF186" s="167">
        <f t="shared" si="184"/>
        <v>5.0127442650807139E-2</v>
      </c>
      <c r="AG186" s="303">
        <f>'Dades generals - 2020'!AD7</f>
        <v>271</v>
      </c>
      <c r="AH186" s="167">
        <f t="shared" si="185"/>
        <v>0.11512319456244689</v>
      </c>
      <c r="AI186" s="303">
        <f>'Dades generals - 2020'!AE7</f>
        <v>0</v>
      </c>
      <c r="AJ186" s="167">
        <f t="shared" si="186"/>
        <v>0</v>
      </c>
      <c r="AK186" s="303">
        <f>'Dades generals - 2020'!AF7</f>
        <v>0</v>
      </c>
      <c r="AL186" s="167">
        <f t="shared" si="187"/>
        <v>0</v>
      </c>
      <c r="AM186" s="303">
        <f>'Dades generals - 2020'!AG7</f>
        <v>0</v>
      </c>
      <c r="AN186" s="167">
        <f t="shared" si="188"/>
        <v>0</v>
      </c>
      <c r="AO186" s="303">
        <f>'Dades generals - 2020'!AH7</f>
        <v>0</v>
      </c>
      <c r="AP186" s="167">
        <f t="shared" si="189"/>
        <v>0</v>
      </c>
      <c r="AQ186" s="303">
        <f>'Dades generals - 2020'!AI7</f>
        <v>0</v>
      </c>
      <c r="AR186" s="167">
        <f t="shared" si="190"/>
        <v>0</v>
      </c>
      <c r="AS186" s="202">
        <f t="shared" si="196"/>
        <v>2354</v>
      </c>
      <c r="AT186" s="193">
        <v>8472</v>
      </c>
      <c r="AU186" s="43">
        <v>176</v>
      </c>
      <c r="AV186" s="210">
        <f t="shared" si="197"/>
        <v>0.60899653979238755</v>
      </c>
      <c r="AW186" s="36">
        <v>0</v>
      </c>
      <c r="AX186" s="210">
        <f t="shared" si="198"/>
        <v>0</v>
      </c>
      <c r="AY186" s="246">
        <v>34</v>
      </c>
      <c r="AZ186" s="210">
        <f t="shared" si="199"/>
        <v>0.11764705882352941</v>
      </c>
      <c r="BA186" s="132">
        <v>79</v>
      </c>
      <c r="BB186" s="405">
        <f t="shared" si="200"/>
        <v>0.27335640138408307</v>
      </c>
      <c r="BC186" s="197">
        <v>0</v>
      </c>
      <c r="BD186" s="206">
        <f t="shared" si="201"/>
        <v>289</v>
      </c>
      <c r="BE186" s="400">
        <v>0</v>
      </c>
      <c r="BF186" s="210">
        <f t="shared" si="202"/>
        <v>0</v>
      </c>
      <c r="BG186" s="132">
        <v>0</v>
      </c>
      <c r="BH186" s="210">
        <f t="shared" si="203"/>
        <v>0</v>
      </c>
      <c r="BI186" s="132">
        <v>0</v>
      </c>
      <c r="BJ186" s="197">
        <f>'Dades generals - 2020'!I23</f>
        <v>77</v>
      </c>
      <c r="BK186" s="214">
        <f t="shared" si="204"/>
        <v>2.5598404255319149E-2</v>
      </c>
      <c r="BL186" s="197">
        <f>'Dades generals - 2020'!H23</f>
        <v>0</v>
      </c>
      <c r="BM186" s="214">
        <f t="shared" si="205"/>
        <v>0</v>
      </c>
      <c r="BN186" s="197">
        <f>'Dades generals - 2020'!G23</f>
        <v>2931</v>
      </c>
      <c r="BO186" s="214">
        <f t="shared" si="206"/>
        <v>0.97440159574468088</v>
      </c>
      <c r="BP186" s="206">
        <f t="shared" si="207"/>
        <v>3008</v>
      </c>
    </row>
    <row r="187" spans="2:68" x14ac:dyDescent="0.25">
      <c r="B187" s="912"/>
      <c r="C187" s="67" t="s">
        <v>146</v>
      </c>
      <c r="D187" s="266">
        <f>'Dades generals - 2020'!O8</f>
        <v>423</v>
      </c>
      <c r="E187" s="176">
        <f t="shared" si="191"/>
        <v>1.1503004922089577E-2</v>
      </c>
      <c r="F187" s="303">
        <f>'Dades generals - 2020'!P8</f>
        <v>28803</v>
      </c>
      <c r="G187" s="176">
        <f t="shared" si="192"/>
        <v>0.78326489543958888</v>
      </c>
      <c r="H187" s="303">
        <f>'Dades generals - 2020'!Q8</f>
        <v>4184</v>
      </c>
      <c r="I187" s="176">
        <f t="shared" si="176"/>
        <v>0.11377913142794985</v>
      </c>
      <c r="J187" s="303">
        <f>'Dades generals - 2020'!R8</f>
        <v>1080</v>
      </c>
      <c r="K187" s="176">
        <f t="shared" si="177"/>
        <v>2.9369374269164878E-2</v>
      </c>
      <c r="L187" s="303">
        <f>'Dades generals - 2020'!S8</f>
        <v>1667</v>
      </c>
      <c r="M187" s="176">
        <f t="shared" si="178"/>
        <v>4.5332173061757269E-2</v>
      </c>
      <c r="N187" s="303">
        <f>'Dades generals - 2020'!T8</f>
        <v>35</v>
      </c>
      <c r="O187" s="176">
        <f t="shared" si="179"/>
        <v>9.5178527724145432E-4</v>
      </c>
      <c r="P187" s="303">
        <f>'Dades generals - 2020'!U8</f>
        <v>0</v>
      </c>
      <c r="Q187" s="176">
        <f t="shared" si="180"/>
        <v>0</v>
      </c>
      <c r="R187" s="303">
        <f>'Dades generals - 2020'!V8</f>
        <v>195</v>
      </c>
      <c r="S187" s="176">
        <f t="shared" si="181"/>
        <v>5.3028036874881029E-3</v>
      </c>
      <c r="T187" s="303">
        <f>'Dades generals - 2020'!W8</f>
        <v>0</v>
      </c>
      <c r="U187" s="176">
        <f t="shared" si="182"/>
        <v>0</v>
      </c>
      <c r="V187" s="303">
        <f>'Dades generals - 2020'!X8</f>
        <v>386</v>
      </c>
      <c r="W187" s="163">
        <f t="shared" si="208"/>
        <v>1.0496831914720039E-2</v>
      </c>
      <c r="X187" s="202">
        <f t="shared" si="193"/>
        <v>36773</v>
      </c>
      <c r="Y187" s="264">
        <f>'Dades generals - 2020'!Z8</f>
        <v>14</v>
      </c>
      <c r="Z187" s="167">
        <f t="shared" si="194"/>
        <v>2.8271405492730209E-3</v>
      </c>
      <c r="AA187" s="303">
        <f>'Dades generals - 2020'!AA8</f>
        <v>3957</v>
      </c>
      <c r="AB187" s="167">
        <f t="shared" si="195"/>
        <v>0.79907108239095315</v>
      </c>
      <c r="AC187" s="303">
        <f>'Dades generals - 2020'!AB8</f>
        <v>474</v>
      </c>
      <c r="AD187" s="167">
        <f t="shared" si="183"/>
        <v>9.5718901453957991E-2</v>
      </c>
      <c r="AE187" s="303">
        <f>'Dades generals - 2020'!AC8</f>
        <v>207</v>
      </c>
      <c r="AF187" s="167">
        <f t="shared" si="184"/>
        <v>4.180129240710824E-2</v>
      </c>
      <c r="AG187" s="303">
        <f>'Dades generals - 2020'!AD8</f>
        <v>283</v>
      </c>
      <c r="AH187" s="167">
        <f t="shared" si="185"/>
        <v>5.7148626817447493E-2</v>
      </c>
      <c r="AI187" s="303">
        <f>'Dades generals - 2020'!AE8</f>
        <v>17</v>
      </c>
      <c r="AJ187" s="167">
        <f t="shared" si="186"/>
        <v>3.4329563812600969E-3</v>
      </c>
      <c r="AK187" s="303">
        <f>'Dades generals - 2020'!AF8</f>
        <v>0</v>
      </c>
      <c r="AL187" s="167">
        <f t="shared" si="187"/>
        <v>0</v>
      </c>
      <c r="AM187" s="303">
        <f>'Dades generals - 2020'!AG8</f>
        <v>0</v>
      </c>
      <c r="AN187" s="167">
        <f t="shared" si="188"/>
        <v>0</v>
      </c>
      <c r="AO187" s="303">
        <f>'Dades generals - 2020'!AH8</f>
        <v>0</v>
      </c>
      <c r="AP187" s="167">
        <f t="shared" si="189"/>
        <v>0</v>
      </c>
      <c r="AQ187" s="303">
        <f>'Dades generals - 2020'!AI8</f>
        <v>0</v>
      </c>
      <c r="AR187" s="167">
        <f t="shared" si="190"/>
        <v>0</v>
      </c>
      <c r="AS187" s="202">
        <f t="shared" si="196"/>
        <v>4952</v>
      </c>
      <c r="AT187" s="193">
        <v>16403</v>
      </c>
      <c r="AU187" s="43">
        <v>212</v>
      </c>
      <c r="AV187" s="210">
        <f t="shared" si="197"/>
        <v>0.32072617246596069</v>
      </c>
      <c r="AW187" s="36">
        <v>0</v>
      </c>
      <c r="AX187" s="210">
        <f t="shared" si="198"/>
        <v>0</v>
      </c>
      <c r="AY187" s="246">
        <v>182</v>
      </c>
      <c r="AZ187" s="210">
        <f t="shared" si="199"/>
        <v>0.27534039334341909</v>
      </c>
      <c r="BA187" s="132">
        <v>267</v>
      </c>
      <c r="BB187" s="405">
        <f t="shared" si="200"/>
        <v>0.40393343419062028</v>
      </c>
      <c r="BC187" s="197">
        <v>0</v>
      </c>
      <c r="BD187" s="206">
        <f t="shared" si="201"/>
        <v>661</v>
      </c>
      <c r="BE187" s="400">
        <v>0</v>
      </c>
      <c r="BF187" s="210">
        <f t="shared" si="202"/>
        <v>0</v>
      </c>
      <c r="BG187" s="132">
        <v>0</v>
      </c>
      <c r="BH187" s="210">
        <f t="shared" si="203"/>
        <v>0</v>
      </c>
      <c r="BI187" s="132">
        <v>0</v>
      </c>
      <c r="BJ187" s="197">
        <f>'Dades generals - 2020'!I24</f>
        <v>127</v>
      </c>
      <c r="BK187" s="214">
        <f t="shared" si="204"/>
        <v>2.3086711506998727E-2</v>
      </c>
      <c r="BL187" s="197">
        <f>'Dades generals - 2020'!H24</f>
        <v>11</v>
      </c>
      <c r="BM187" s="214">
        <f t="shared" si="205"/>
        <v>1.9996364297400473E-3</v>
      </c>
      <c r="BN187" s="197">
        <f>'Dades generals - 2020'!G24</f>
        <v>5363</v>
      </c>
      <c r="BO187" s="214">
        <f t="shared" si="206"/>
        <v>0.97491365206326119</v>
      </c>
      <c r="BP187" s="206">
        <f t="shared" si="207"/>
        <v>5501</v>
      </c>
    </row>
    <row r="188" spans="2:68" x14ac:dyDescent="0.25">
      <c r="B188" s="912"/>
      <c r="C188" s="67" t="s">
        <v>152</v>
      </c>
      <c r="D188" s="266">
        <f>'Dades generals - 2020'!O9</f>
        <v>721</v>
      </c>
      <c r="E188" s="176">
        <f t="shared" si="191"/>
        <v>1.2078670508610868E-2</v>
      </c>
      <c r="F188" s="303">
        <f>'Dades generals - 2020'!P9</f>
        <v>45908</v>
      </c>
      <c r="G188" s="176">
        <f t="shared" si="192"/>
        <v>0.76908128392414399</v>
      </c>
      <c r="H188" s="303">
        <f>'Dades generals - 2020'!Q9</f>
        <v>8003</v>
      </c>
      <c r="I188" s="176">
        <f t="shared" si="176"/>
        <v>0.1340715673792133</v>
      </c>
      <c r="J188" s="303">
        <f>'Dades generals - 2020'!R9</f>
        <v>1870</v>
      </c>
      <c r="K188" s="176">
        <f t="shared" si="177"/>
        <v>3.132748106949005E-2</v>
      </c>
      <c r="L188" s="303">
        <f>'Dades generals - 2020'!S9</f>
        <v>2515</v>
      </c>
      <c r="M188" s="176">
        <f t="shared" si="178"/>
        <v>4.2132949138913085E-2</v>
      </c>
      <c r="N188" s="303">
        <f>'Dades generals - 2020'!T9</f>
        <v>43</v>
      </c>
      <c r="O188" s="176">
        <f t="shared" si="179"/>
        <v>7.2036453796153592E-4</v>
      </c>
      <c r="P188" s="303">
        <f>'Dades generals - 2020'!U9</f>
        <v>8</v>
      </c>
      <c r="Q188" s="176">
        <f t="shared" si="180"/>
        <v>1.3402130938819273E-4</v>
      </c>
      <c r="R188" s="303">
        <f>'Dades generals - 2020'!V9</f>
        <v>211</v>
      </c>
      <c r="S188" s="176">
        <f t="shared" si="181"/>
        <v>3.5348120351135831E-3</v>
      </c>
      <c r="T188" s="303">
        <f>'Dades generals - 2020'!W9</f>
        <v>0</v>
      </c>
      <c r="U188" s="176">
        <f t="shared" si="182"/>
        <v>0</v>
      </c>
      <c r="V188" s="303">
        <f>'Dades generals - 2020'!X9</f>
        <v>413</v>
      </c>
      <c r="W188" s="163">
        <f t="shared" si="208"/>
        <v>6.9188500971654491E-3</v>
      </c>
      <c r="X188" s="202">
        <f t="shared" si="193"/>
        <v>59692</v>
      </c>
      <c r="Y188" s="264">
        <f>'Dades generals - 2020'!Z9</f>
        <v>60</v>
      </c>
      <c r="Z188" s="167">
        <f t="shared" si="194"/>
        <v>5.184033177812338E-3</v>
      </c>
      <c r="AA188" s="303">
        <f>'Dades generals - 2020'!AA9</f>
        <v>9556</v>
      </c>
      <c r="AB188" s="167">
        <f t="shared" si="195"/>
        <v>0.82564368411957834</v>
      </c>
      <c r="AC188" s="303">
        <f>'Dades generals - 2020'!AB9</f>
        <v>930</v>
      </c>
      <c r="AD188" s="167">
        <f t="shared" si="183"/>
        <v>8.0352514256091245E-2</v>
      </c>
      <c r="AE188" s="303">
        <f>'Dades generals - 2020'!AC9</f>
        <v>423</v>
      </c>
      <c r="AF188" s="167">
        <f t="shared" si="184"/>
        <v>3.6547433903576981E-2</v>
      </c>
      <c r="AG188" s="303">
        <f>'Dades generals - 2020'!AD9</f>
        <v>535</v>
      </c>
      <c r="AH188" s="167">
        <f t="shared" si="185"/>
        <v>4.6224295835493347E-2</v>
      </c>
      <c r="AI188" s="303">
        <f>'Dades generals - 2020'!AE9</f>
        <v>44</v>
      </c>
      <c r="AJ188" s="167">
        <f t="shared" si="186"/>
        <v>3.8016243303957147E-3</v>
      </c>
      <c r="AK188" s="303">
        <f>'Dades generals - 2020'!AF9</f>
        <v>0</v>
      </c>
      <c r="AL188" s="167">
        <f t="shared" si="187"/>
        <v>0</v>
      </c>
      <c r="AM188" s="303">
        <f>'Dades generals - 2020'!AG9</f>
        <v>26</v>
      </c>
      <c r="AN188" s="167">
        <f t="shared" si="188"/>
        <v>2.2464143770520133E-3</v>
      </c>
      <c r="AO188" s="303">
        <f>'Dades generals - 2020'!AH9</f>
        <v>0</v>
      </c>
      <c r="AP188" s="167">
        <f t="shared" si="189"/>
        <v>0</v>
      </c>
      <c r="AQ188" s="303">
        <f>'Dades generals - 2020'!AI9</f>
        <v>0</v>
      </c>
      <c r="AR188" s="167">
        <f t="shared" si="190"/>
        <v>0</v>
      </c>
      <c r="AS188" s="202">
        <f t="shared" si="196"/>
        <v>11574</v>
      </c>
      <c r="AT188" s="193">
        <v>27642</v>
      </c>
      <c r="AU188" s="43">
        <v>241</v>
      </c>
      <c r="AV188" s="210">
        <f t="shared" si="197"/>
        <v>0.17275985663082438</v>
      </c>
      <c r="AW188" s="36">
        <v>0</v>
      </c>
      <c r="AX188" s="210">
        <f t="shared" si="198"/>
        <v>0</v>
      </c>
      <c r="AY188" s="246">
        <v>472</v>
      </c>
      <c r="AZ188" s="210">
        <f t="shared" si="199"/>
        <v>0.33835125448028674</v>
      </c>
      <c r="BA188" s="132">
        <v>682</v>
      </c>
      <c r="BB188" s="405">
        <f t="shared" si="200"/>
        <v>0.48888888888888887</v>
      </c>
      <c r="BC188" s="197">
        <v>0</v>
      </c>
      <c r="BD188" s="206">
        <f t="shared" si="201"/>
        <v>1395</v>
      </c>
      <c r="BE188" s="400">
        <v>0</v>
      </c>
      <c r="BF188" s="210">
        <f t="shared" si="202"/>
        <v>0</v>
      </c>
      <c r="BG188" s="132">
        <v>0</v>
      </c>
      <c r="BH188" s="210">
        <f t="shared" si="203"/>
        <v>0</v>
      </c>
      <c r="BI188" s="132">
        <v>0</v>
      </c>
      <c r="BJ188" s="197">
        <f>'Dades generals - 2020'!I25</f>
        <v>283</v>
      </c>
      <c r="BK188" s="214">
        <f t="shared" si="204"/>
        <v>2.5903890160183067E-2</v>
      </c>
      <c r="BL188" s="197">
        <f>'Dades generals - 2020'!H25</f>
        <v>188</v>
      </c>
      <c r="BM188" s="214">
        <f t="shared" si="205"/>
        <v>1.7208237986270022E-2</v>
      </c>
      <c r="BN188" s="197">
        <f>'Dades generals - 2020'!G25</f>
        <v>10454</v>
      </c>
      <c r="BO188" s="214">
        <f t="shared" si="206"/>
        <v>0.95688787185354696</v>
      </c>
      <c r="BP188" s="206">
        <f t="shared" si="207"/>
        <v>10925</v>
      </c>
    </row>
    <row r="189" spans="2:68" x14ac:dyDescent="0.25">
      <c r="B189" s="912"/>
      <c r="C189" s="67" t="s">
        <v>147</v>
      </c>
      <c r="D189" s="266">
        <f>'Dades generals - 2020'!O10</f>
        <v>1016</v>
      </c>
      <c r="E189" s="176">
        <f t="shared" si="191"/>
        <v>1.4195495445146146E-2</v>
      </c>
      <c r="F189" s="303">
        <f>'Dades generals - 2020'!P10</f>
        <v>54054</v>
      </c>
      <c r="G189" s="176">
        <f t="shared" si="192"/>
        <v>0.75523947912591516</v>
      </c>
      <c r="H189" s="303">
        <f>'Dades generals - 2020'!Q10</f>
        <v>9929</v>
      </c>
      <c r="I189" s="176">
        <f t="shared" si="176"/>
        <v>0.13872743530989773</v>
      </c>
      <c r="J189" s="303">
        <f>'Dades generals - 2020'!R10</f>
        <v>2618</v>
      </c>
      <c r="K189" s="176">
        <f t="shared" si="177"/>
        <v>3.6578550271055721E-2</v>
      </c>
      <c r="L189" s="303">
        <f>'Dades generals - 2020'!S10</f>
        <v>3137</v>
      </c>
      <c r="M189" s="176">
        <f t="shared" si="178"/>
        <v>4.3829989381322307E-2</v>
      </c>
      <c r="N189" s="303">
        <f>'Dades generals - 2020'!T10</f>
        <v>74</v>
      </c>
      <c r="O189" s="176">
        <f t="shared" si="179"/>
        <v>1.0339238808472588E-3</v>
      </c>
      <c r="P189" s="303">
        <f>'Dades generals - 2020'!U10</f>
        <v>0</v>
      </c>
      <c r="Q189" s="176">
        <f t="shared" si="180"/>
        <v>0</v>
      </c>
      <c r="R189" s="303">
        <f>'Dades generals - 2020'!V10</f>
        <v>323</v>
      </c>
      <c r="S189" s="176">
        <f t="shared" si="181"/>
        <v>4.5129380204549261E-3</v>
      </c>
      <c r="T189" s="303">
        <f>'Dades generals - 2020'!W10</f>
        <v>0</v>
      </c>
      <c r="U189" s="176">
        <f t="shared" si="182"/>
        <v>0</v>
      </c>
      <c r="V189" s="303">
        <f>'Dades generals - 2020'!X10</f>
        <v>421</v>
      </c>
      <c r="W189" s="163">
        <f t="shared" si="208"/>
        <v>5.8821885653607556E-3</v>
      </c>
      <c r="X189" s="202">
        <f t="shared" si="193"/>
        <v>71572</v>
      </c>
      <c r="Y189" s="264">
        <f>'Dades generals - 2020'!Z10</f>
        <v>94</v>
      </c>
      <c r="Z189" s="167">
        <f t="shared" si="194"/>
        <v>5.9302252223834458E-3</v>
      </c>
      <c r="AA189" s="303">
        <f>'Dades generals - 2020'!AA10</f>
        <v>12691</v>
      </c>
      <c r="AB189" s="167">
        <f t="shared" si="195"/>
        <v>0.80064349252413092</v>
      </c>
      <c r="AC189" s="303">
        <f>'Dades generals - 2020'!AB10</f>
        <v>1718</v>
      </c>
      <c r="AD189" s="167">
        <f t="shared" si="183"/>
        <v>0.10838432906441234</v>
      </c>
      <c r="AE189" s="303">
        <f>'Dades generals - 2020'!AC10</f>
        <v>704</v>
      </c>
      <c r="AF189" s="167">
        <f t="shared" si="184"/>
        <v>4.4413601665510061E-2</v>
      </c>
      <c r="AG189" s="303">
        <f>'Dades generals - 2020'!AD10</f>
        <v>582</v>
      </c>
      <c r="AH189" s="167">
        <f t="shared" si="185"/>
        <v>3.6716926376884743E-2</v>
      </c>
      <c r="AI189" s="303">
        <f>'Dades generals - 2020'!AE10</f>
        <v>2</v>
      </c>
      <c r="AJ189" s="167">
        <f t="shared" si="186"/>
        <v>1.2617500473156268E-4</v>
      </c>
      <c r="AK189" s="303">
        <f>'Dades generals - 2020'!AF10</f>
        <v>0</v>
      </c>
      <c r="AL189" s="167">
        <f t="shared" si="187"/>
        <v>0</v>
      </c>
      <c r="AM189" s="303">
        <f>'Dades generals - 2020'!AG10</f>
        <v>60</v>
      </c>
      <c r="AN189" s="167">
        <f t="shared" si="188"/>
        <v>3.7852501419468805E-3</v>
      </c>
      <c r="AO189" s="303">
        <f>'Dades generals - 2020'!AH10</f>
        <v>0</v>
      </c>
      <c r="AP189" s="167">
        <f t="shared" si="189"/>
        <v>0</v>
      </c>
      <c r="AQ189" s="303">
        <f>'Dades generals - 2020'!AI10</f>
        <v>0</v>
      </c>
      <c r="AR189" s="167">
        <f t="shared" si="190"/>
        <v>0</v>
      </c>
      <c r="AS189" s="202">
        <f t="shared" si="196"/>
        <v>15851</v>
      </c>
      <c r="AT189" s="193">
        <v>36497</v>
      </c>
      <c r="AU189" s="43">
        <v>419</v>
      </c>
      <c r="AV189" s="210">
        <f t="shared" si="197"/>
        <v>0.23149171270718233</v>
      </c>
      <c r="AW189" s="36">
        <v>0</v>
      </c>
      <c r="AX189" s="210">
        <f t="shared" si="198"/>
        <v>0</v>
      </c>
      <c r="AY189" s="246">
        <v>533</v>
      </c>
      <c r="AZ189" s="210">
        <f t="shared" si="199"/>
        <v>0.29447513812154696</v>
      </c>
      <c r="BA189" s="132">
        <v>858</v>
      </c>
      <c r="BB189" s="405">
        <f t="shared" si="200"/>
        <v>0.47403314917127071</v>
      </c>
      <c r="BC189" s="197">
        <v>0</v>
      </c>
      <c r="BD189" s="206">
        <f t="shared" si="201"/>
        <v>1810</v>
      </c>
      <c r="BE189" s="400">
        <v>0</v>
      </c>
      <c r="BF189" s="210">
        <f t="shared" si="202"/>
        <v>0</v>
      </c>
      <c r="BG189" s="132">
        <v>0</v>
      </c>
      <c r="BH189" s="210">
        <f t="shared" si="203"/>
        <v>0</v>
      </c>
      <c r="BI189" s="132">
        <v>0</v>
      </c>
      <c r="BJ189" s="197">
        <f>'Dades generals - 2020'!I26</f>
        <v>272</v>
      </c>
      <c r="BK189" s="214">
        <f t="shared" si="204"/>
        <v>1.6809838699709537E-2</v>
      </c>
      <c r="BL189" s="197">
        <f>'Dades generals - 2020'!H26</f>
        <v>790</v>
      </c>
      <c r="BM189" s="214">
        <f t="shared" si="205"/>
        <v>4.882269328224461E-2</v>
      </c>
      <c r="BN189" s="197">
        <f>'Dades generals - 2020'!G26</f>
        <v>15119</v>
      </c>
      <c r="BO189" s="214">
        <f t="shared" si="206"/>
        <v>0.93436746801804582</v>
      </c>
      <c r="BP189" s="206">
        <f t="shared" si="207"/>
        <v>16181</v>
      </c>
    </row>
    <row r="190" spans="2:68" x14ac:dyDescent="0.25">
      <c r="B190" s="912"/>
      <c r="C190" s="67" t="s">
        <v>148</v>
      </c>
      <c r="D190" s="266">
        <f>'Dades generals - 2020'!O11</f>
        <v>651</v>
      </c>
      <c r="E190" s="176">
        <f t="shared" si="191"/>
        <v>1.2253656332938054E-2</v>
      </c>
      <c r="F190" s="303">
        <f>'Dades generals - 2020'!P11</f>
        <v>40695</v>
      </c>
      <c r="G190" s="176">
        <f t="shared" si="192"/>
        <v>0.76599469196453784</v>
      </c>
      <c r="H190" s="303">
        <f>'Dades generals - 2020'!Q11</f>
        <v>6714</v>
      </c>
      <c r="I190" s="176">
        <f t="shared" si="176"/>
        <v>0.12637641877011688</v>
      </c>
      <c r="J190" s="303">
        <f>'Dades generals - 2020'!R11</f>
        <v>1802</v>
      </c>
      <c r="K190" s="176">
        <f t="shared" si="177"/>
        <v>3.3918723059837751E-2</v>
      </c>
      <c r="L190" s="303">
        <f>'Dades generals - 2020'!S11</f>
        <v>2477</v>
      </c>
      <c r="M190" s="176">
        <f t="shared" si="178"/>
        <v>4.6624127091685959E-2</v>
      </c>
      <c r="N190" s="303">
        <f>'Dades generals - 2020'!T11</f>
        <v>91</v>
      </c>
      <c r="O190" s="176">
        <f t="shared" si="179"/>
        <v>1.7128766917010184E-3</v>
      </c>
      <c r="P190" s="303">
        <f>'Dades generals - 2020'!U11</f>
        <v>0</v>
      </c>
      <c r="Q190" s="176">
        <f t="shared" si="180"/>
        <v>0</v>
      </c>
      <c r="R190" s="303">
        <f>'Dades generals - 2020'!V11</f>
        <v>181</v>
      </c>
      <c r="S190" s="176">
        <f t="shared" si="181"/>
        <v>3.4069305626141131E-3</v>
      </c>
      <c r="T190" s="303">
        <f>'Dades generals - 2020'!W11</f>
        <v>0</v>
      </c>
      <c r="U190" s="176">
        <f t="shared" si="182"/>
        <v>0</v>
      </c>
      <c r="V190" s="303">
        <f>'Dades generals - 2020'!X11</f>
        <v>516</v>
      </c>
      <c r="W190" s="163">
        <f t="shared" si="208"/>
        <v>9.7125755265684115E-3</v>
      </c>
      <c r="X190" s="202">
        <f t="shared" si="193"/>
        <v>53127</v>
      </c>
      <c r="Y190" s="264">
        <f>'Dades generals - 2020'!Z11</f>
        <v>98</v>
      </c>
      <c r="Z190" s="167">
        <f t="shared" si="194"/>
        <v>8.7312900926585883E-3</v>
      </c>
      <c r="AA190" s="303">
        <f>'Dades generals - 2020'!AA11</f>
        <v>9337</v>
      </c>
      <c r="AB190" s="167">
        <f t="shared" si="195"/>
        <v>0.83187811831789027</v>
      </c>
      <c r="AC190" s="303">
        <f>'Dades generals - 2020'!AB11</f>
        <v>828</v>
      </c>
      <c r="AD190" s="167">
        <f t="shared" si="183"/>
        <v>7.3770491803278687E-2</v>
      </c>
      <c r="AE190" s="303">
        <f>'Dades generals - 2020'!AC11</f>
        <v>462</v>
      </c>
      <c r="AF190" s="167">
        <f t="shared" si="184"/>
        <v>4.1161796151104775E-2</v>
      </c>
      <c r="AG190" s="303">
        <f>'Dades generals - 2020'!AD11</f>
        <v>468</v>
      </c>
      <c r="AH190" s="167">
        <f t="shared" si="185"/>
        <v>4.1696364932287955E-2</v>
      </c>
      <c r="AI190" s="303">
        <f>'Dades generals - 2020'!AE11</f>
        <v>0</v>
      </c>
      <c r="AJ190" s="167">
        <f t="shared" si="186"/>
        <v>0</v>
      </c>
      <c r="AK190" s="303">
        <f>'Dades generals - 2020'!AF11</f>
        <v>0</v>
      </c>
      <c r="AL190" s="167">
        <f t="shared" si="187"/>
        <v>0</v>
      </c>
      <c r="AM190" s="303">
        <f>'Dades generals - 2020'!AG11</f>
        <v>31</v>
      </c>
      <c r="AN190" s="167">
        <f t="shared" si="188"/>
        <v>2.7619387027797578E-3</v>
      </c>
      <c r="AO190" s="303">
        <f>'Dades generals - 2020'!AH11</f>
        <v>0</v>
      </c>
      <c r="AP190" s="167">
        <f t="shared" si="189"/>
        <v>0</v>
      </c>
      <c r="AQ190" s="303">
        <f>'Dades generals - 2020'!AI11</f>
        <v>0</v>
      </c>
      <c r="AR190" s="167">
        <f t="shared" si="190"/>
        <v>0</v>
      </c>
      <c r="AS190" s="202">
        <f t="shared" si="196"/>
        <v>11224</v>
      </c>
      <c r="AT190" s="193">
        <v>27113</v>
      </c>
      <c r="AU190" s="43">
        <v>216</v>
      </c>
      <c r="AV190" s="210">
        <f t="shared" si="197"/>
        <v>0.47058823529411764</v>
      </c>
      <c r="AW190" s="36">
        <v>0</v>
      </c>
      <c r="AX190" s="210">
        <f t="shared" si="198"/>
        <v>0</v>
      </c>
      <c r="AY190" s="246">
        <v>243</v>
      </c>
      <c r="AZ190" s="210">
        <f t="shared" si="199"/>
        <v>0.52941176470588236</v>
      </c>
      <c r="BA190" s="132">
        <v>0</v>
      </c>
      <c r="BB190" s="405">
        <f t="shared" si="200"/>
        <v>0</v>
      </c>
      <c r="BC190" s="197">
        <v>0</v>
      </c>
      <c r="BD190" s="206">
        <f t="shared" si="201"/>
        <v>459</v>
      </c>
      <c r="BE190" s="400">
        <v>0</v>
      </c>
      <c r="BF190" s="210">
        <f t="shared" si="202"/>
        <v>0</v>
      </c>
      <c r="BG190" s="132">
        <v>0</v>
      </c>
      <c r="BH190" s="210">
        <f t="shared" si="203"/>
        <v>0</v>
      </c>
      <c r="BI190" s="132">
        <v>0</v>
      </c>
      <c r="BJ190" s="197">
        <f>'Dades generals - 2020'!I27</f>
        <v>238</v>
      </c>
      <c r="BK190" s="214">
        <f t="shared" si="204"/>
        <v>1.7616580310880828E-2</v>
      </c>
      <c r="BL190" s="197">
        <f>'Dades generals - 2020'!H27</f>
        <v>434</v>
      </c>
      <c r="BM190" s="214">
        <f t="shared" si="205"/>
        <v>3.2124352331606217E-2</v>
      </c>
      <c r="BN190" s="197">
        <f>'Dades generals - 2020'!G27</f>
        <v>12838</v>
      </c>
      <c r="BO190" s="214">
        <f t="shared" si="206"/>
        <v>0.95025906735751298</v>
      </c>
      <c r="BP190" s="206">
        <f t="shared" si="207"/>
        <v>13510</v>
      </c>
    </row>
    <row r="191" spans="2:68" x14ac:dyDescent="0.25">
      <c r="B191" s="912"/>
      <c r="C191" s="67" t="s">
        <v>149</v>
      </c>
      <c r="D191" s="266">
        <f>'Dades generals - 2020'!O12</f>
        <v>1358</v>
      </c>
      <c r="E191" s="176">
        <f t="shared" si="191"/>
        <v>1.7449405717956955E-2</v>
      </c>
      <c r="F191" s="303">
        <f>'Dades generals - 2020'!P12</f>
        <v>59053</v>
      </c>
      <c r="G191" s="176">
        <f t="shared" si="192"/>
        <v>0.75879216190170251</v>
      </c>
      <c r="H191" s="303">
        <f>'Dades generals - 2020'!Q12</f>
        <v>9507</v>
      </c>
      <c r="I191" s="176">
        <f t="shared" si="176"/>
        <v>0.12215868936716993</v>
      </c>
      <c r="J191" s="303">
        <f>'Dades generals - 2020'!R12</f>
        <v>3234</v>
      </c>
      <c r="K191" s="176">
        <f t="shared" si="177"/>
        <v>4.1554770318021204E-2</v>
      </c>
      <c r="L191" s="303">
        <f>'Dades generals - 2020'!S12</f>
        <v>3545</v>
      </c>
      <c r="M191" s="176">
        <f t="shared" si="178"/>
        <v>4.5550915515579826E-2</v>
      </c>
      <c r="N191" s="303">
        <f>'Dades generals - 2020'!T12</f>
        <v>116</v>
      </c>
      <c r="O191" s="176">
        <f t="shared" si="179"/>
        <v>1.4905236106649534E-3</v>
      </c>
      <c r="P191" s="303">
        <f>'Dades generals - 2020'!U12</f>
        <v>0</v>
      </c>
      <c r="Q191" s="176">
        <f t="shared" si="180"/>
        <v>0</v>
      </c>
      <c r="R191" s="303">
        <f>'Dades generals - 2020'!V12</f>
        <v>366</v>
      </c>
      <c r="S191" s="176">
        <f t="shared" si="181"/>
        <v>4.7028589784773528E-3</v>
      </c>
      <c r="T191" s="303">
        <f>'Dades generals - 2020'!W12</f>
        <v>0</v>
      </c>
      <c r="U191" s="176">
        <f t="shared" si="182"/>
        <v>0</v>
      </c>
      <c r="V191" s="303">
        <f>'Dades generals - 2020'!X12</f>
        <v>646</v>
      </c>
      <c r="W191" s="163">
        <f t="shared" si="208"/>
        <v>8.300674590427241E-3</v>
      </c>
      <c r="X191" s="202">
        <f t="shared" si="193"/>
        <v>77825</v>
      </c>
      <c r="Y191" s="264">
        <f>'Dades generals - 2020'!Z12</f>
        <v>87</v>
      </c>
      <c r="Z191" s="167">
        <f t="shared" si="194"/>
        <v>2.7224934284641382E-3</v>
      </c>
      <c r="AA191" s="303">
        <f>'Dades generals - 2020'!AA12</f>
        <v>25147</v>
      </c>
      <c r="AB191" s="167">
        <f t="shared" si="195"/>
        <v>0.78692577293778943</v>
      </c>
      <c r="AC191" s="303">
        <f>'Dades generals - 2020'!AB12</f>
        <v>3067</v>
      </c>
      <c r="AD191" s="167">
        <f t="shared" si="183"/>
        <v>9.5975716610339212E-2</v>
      </c>
      <c r="AE191" s="303">
        <f>'Dades generals - 2020'!AC12</f>
        <v>2148</v>
      </c>
      <c r="AF191" s="167">
        <f t="shared" si="184"/>
        <v>6.7217423957942168E-2</v>
      </c>
      <c r="AG191" s="303">
        <f>'Dades generals - 2020'!AD12</f>
        <v>1256</v>
      </c>
      <c r="AH191" s="167">
        <f t="shared" si="185"/>
        <v>3.9304043059206407E-2</v>
      </c>
      <c r="AI191" s="303">
        <f>'Dades generals - 2020'!AE12</f>
        <v>145</v>
      </c>
      <c r="AJ191" s="167">
        <f t="shared" si="186"/>
        <v>4.5374890474402301E-3</v>
      </c>
      <c r="AK191" s="303">
        <f>'Dades generals - 2020'!AF12</f>
        <v>0</v>
      </c>
      <c r="AL191" s="167">
        <f t="shared" si="187"/>
        <v>0</v>
      </c>
      <c r="AM191" s="303">
        <f>'Dades generals - 2020'!AG12</f>
        <v>106</v>
      </c>
      <c r="AN191" s="167">
        <f t="shared" si="188"/>
        <v>3.3170609588183751E-3</v>
      </c>
      <c r="AO191" s="303">
        <f>'Dades generals - 2020'!AH12</f>
        <v>0</v>
      </c>
      <c r="AP191" s="167">
        <f t="shared" si="189"/>
        <v>0</v>
      </c>
      <c r="AQ191" s="303">
        <f>'Dades generals - 2020'!AI12</f>
        <v>0</v>
      </c>
      <c r="AR191" s="167">
        <f t="shared" si="190"/>
        <v>0</v>
      </c>
      <c r="AS191" s="202">
        <f t="shared" si="196"/>
        <v>31956</v>
      </c>
      <c r="AT191" s="193">
        <v>36362</v>
      </c>
      <c r="AU191" s="43">
        <v>454</v>
      </c>
      <c r="AV191" s="210">
        <f t="shared" si="197"/>
        <v>0.22397631968426246</v>
      </c>
      <c r="AW191" s="36">
        <v>0</v>
      </c>
      <c r="AX191" s="210">
        <f t="shared" si="198"/>
        <v>0</v>
      </c>
      <c r="AY191" s="246">
        <v>585</v>
      </c>
      <c r="AZ191" s="210">
        <f t="shared" si="199"/>
        <v>0.28860384805130734</v>
      </c>
      <c r="BA191" s="132">
        <v>988</v>
      </c>
      <c r="BB191" s="405">
        <f t="shared" si="200"/>
        <v>0.4874198322644302</v>
      </c>
      <c r="BC191" s="197">
        <v>0</v>
      </c>
      <c r="BD191" s="206">
        <f t="shared" si="201"/>
        <v>2027</v>
      </c>
      <c r="BE191" s="400">
        <v>0</v>
      </c>
      <c r="BF191" s="210">
        <f t="shared" si="202"/>
        <v>0</v>
      </c>
      <c r="BG191" s="132">
        <v>0</v>
      </c>
      <c r="BH191" s="210">
        <f t="shared" si="203"/>
        <v>0</v>
      </c>
      <c r="BI191" s="132">
        <v>0</v>
      </c>
      <c r="BJ191" s="197">
        <f>'Dades generals - 2020'!I28</f>
        <v>331</v>
      </c>
      <c r="BK191" s="214">
        <f t="shared" si="204"/>
        <v>1.5769414006669844E-2</v>
      </c>
      <c r="BL191" s="197">
        <f>'Dades generals - 2020'!H28</f>
        <v>885</v>
      </c>
      <c r="BM191" s="214">
        <f t="shared" si="205"/>
        <v>4.2162934730824199E-2</v>
      </c>
      <c r="BN191" s="197">
        <f>'Dades generals - 2020'!G28</f>
        <v>19774</v>
      </c>
      <c r="BO191" s="214">
        <f t="shared" si="206"/>
        <v>0.94206765126250591</v>
      </c>
      <c r="BP191" s="206">
        <f t="shared" si="207"/>
        <v>20990</v>
      </c>
    </row>
    <row r="192" spans="2:68" x14ac:dyDescent="0.25">
      <c r="B192" s="912"/>
      <c r="C192" s="67" t="s">
        <v>18</v>
      </c>
      <c r="D192" s="266">
        <f>'Dades generals - 2020'!O13</f>
        <v>1391</v>
      </c>
      <c r="E192" s="176">
        <f t="shared" si="191"/>
        <v>1.587011831281589E-2</v>
      </c>
      <c r="F192" s="303">
        <f>'Dades generals - 2020'!P13</f>
        <v>67281</v>
      </c>
      <c r="G192" s="176">
        <f t="shared" si="192"/>
        <v>0.76761856952161467</v>
      </c>
      <c r="H192" s="303">
        <f>'Dades generals - 2020'!Q13</f>
        <v>9698</v>
      </c>
      <c r="I192" s="176">
        <f t="shared" si="176"/>
        <v>0.11064587160150144</v>
      </c>
      <c r="J192" s="303">
        <f>'Dades generals - 2020'!R13</f>
        <v>3901</v>
      </c>
      <c r="K192" s="176">
        <f t="shared" si="177"/>
        <v>4.450706796426656E-2</v>
      </c>
      <c r="L192" s="303">
        <f>'Dades generals - 2020'!S13</f>
        <v>4115</v>
      </c>
      <c r="M192" s="176">
        <f t="shared" si="178"/>
        <v>4.69486246277767E-2</v>
      </c>
      <c r="N192" s="303">
        <f>'Dades generals - 2020'!T13</f>
        <v>165</v>
      </c>
      <c r="O192" s="176">
        <f t="shared" si="179"/>
        <v>1.8825086424260403E-3</v>
      </c>
      <c r="P192" s="303">
        <f>'Dades generals - 2020'!U13</f>
        <v>0</v>
      </c>
      <c r="Q192" s="187">
        <f t="shared" si="180"/>
        <v>0</v>
      </c>
      <c r="R192" s="303">
        <f>'Dades generals - 2020'!V13</f>
        <v>441</v>
      </c>
      <c r="S192" s="176">
        <f t="shared" si="181"/>
        <v>5.0314321897568714E-3</v>
      </c>
      <c r="T192" s="303">
        <f>'Dades generals - 2020'!W13</f>
        <v>0</v>
      </c>
      <c r="U192" s="176">
        <f t="shared" si="182"/>
        <v>0</v>
      </c>
      <c r="V192" s="303">
        <f>'Dades generals - 2020'!X13</f>
        <v>657</v>
      </c>
      <c r="W192" s="163">
        <f t="shared" si="208"/>
        <v>7.4958071398418692E-3</v>
      </c>
      <c r="X192" s="202">
        <f t="shared" si="193"/>
        <v>87649</v>
      </c>
      <c r="Y192" s="264">
        <f>'Dades generals - 2020'!Z13</f>
        <v>126</v>
      </c>
      <c r="Z192" s="167">
        <f t="shared" si="194"/>
        <v>2.5752125572269459E-3</v>
      </c>
      <c r="AA192" s="303">
        <f>'Dades generals - 2020'!AA13</f>
        <v>37181</v>
      </c>
      <c r="AB192" s="167">
        <f t="shared" si="195"/>
        <v>0.75991252452583391</v>
      </c>
      <c r="AC192" s="303">
        <f>'Dades generals - 2020'!AB13</f>
        <v>4999</v>
      </c>
      <c r="AD192" s="167">
        <f t="shared" si="183"/>
        <v>0.10217053629823414</v>
      </c>
      <c r="AE192" s="303">
        <f>'Dades generals - 2020'!AC13</f>
        <v>4009</v>
      </c>
      <c r="AF192" s="167">
        <f t="shared" si="184"/>
        <v>8.1936723348593851E-2</v>
      </c>
      <c r="AG192" s="303">
        <f>'Dades generals - 2020'!AD13</f>
        <v>2036</v>
      </c>
      <c r="AH192" s="167">
        <f t="shared" si="185"/>
        <v>4.1612164813603664E-2</v>
      </c>
      <c r="AI192" s="303">
        <f>'Dades generals - 2020'!AE13</f>
        <v>386</v>
      </c>
      <c r="AJ192" s="167">
        <f t="shared" si="186"/>
        <v>7.8891432308698488E-3</v>
      </c>
      <c r="AK192" s="303">
        <f>'Dades generals - 2020'!AF13</f>
        <v>0</v>
      </c>
      <c r="AL192" s="167">
        <f t="shared" si="187"/>
        <v>0</v>
      </c>
      <c r="AM192" s="303">
        <f>'Dades generals - 2020'!AG13</f>
        <v>191</v>
      </c>
      <c r="AN192" s="167">
        <f t="shared" si="188"/>
        <v>3.9036952256376717E-3</v>
      </c>
      <c r="AO192" s="303">
        <f>'Dades generals - 2020'!AH13</f>
        <v>0</v>
      </c>
      <c r="AP192" s="167">
        <f t="shared" si="189"/>
        <v>0</v>
      </c>
      <c r="AQ192" s="303">
        <f>'Dades generals - 2020'!AI13</f>
        <v>0</v>
      </c>
      <c r="AR192" s="167">
        <f t="shared" si="190"/>
        <v>0</v>
      </c>
      <c r="AS192" s="202">
        <f t="shared" si="196"/>
        <v>48928</v>
      </c>
      <c r="AT192" s="193">
        <v>38575</v>
      </c>
      <c r="AU192" s="43">
        <v>363</v>
      </c>
      <c r="AV192" s="210">
        <f t="shared" si="197"/>
        <v>0.15727902946273831</v>
      </c>
      <c r="AW192" s="36">
        <v>0</v>
      </c>
      <c r="AX192" s="210">
        <f t="shared" si="198"/>
        <v>0</v>
      </c>
      <c r="AY192" s="246">
        <v>619</v>
      </c>
      <c r="AZ192" s="210">
        <f t="shared" si="199"/>
        <v>0.26819757365684577</v>
      </c>
      <c r="BA192" s="132">
        <v>1326</v>
      </c>
      <c r="BB192" s="405">
        <f t="shared" si="200"/>
        <v>0.57452339688041598</v>
      </c>
      <c r="BC192" s="197">
        <v>0</v>
      </c>
      <c r="BD192" s="206">
        <f t="shared" si="201"/>
        <v>2308</v>
      </c>
      <c r="BE192" s="400">
        <v>0</v>
      </c>
      <c r="BF192" s="210">
        <f t="shared" si="202"/>
        <v>0</v>
      </c>
      <c r="BG192" s="132">
        <v>0</v>
      </c>
      <c r="BH192" s="210">
        <f t="shared" si="203"/>
        <v>0</v>
      </c>
      <c r="BI192" s="132">
        <v>0</v>
      </c>
      <c r="BJ192" s="197">
        <f>'Dades generals - 2020'!I29</f>
        <v>315</v>
      </c>
      <c r="BK192" s="214">
        <f t="shared" si="204"/>
        <v>1.1444557477110885E-2</v>
      </c>
      <c r="BL192" s="197">
        <f>'Dades generals - 2020'!H29</f>
        <v>1280</v>
      </c>
      <c r="BM192" s="214">
        <f t="shared" si="205"/>
        <v>4.6504868478418837E-2</v>
      </c>
      <c r="BN192" s="197">
        <f>'Dades generals - 2020'!G29</f>
        <v>25929</v>
      </c>
      <c r="BO192" s="214">
        <f t="shared" si="206"/>
        <v>0.94205057404447023</v>
      </c>
      <c r="BP192" s="206">
        <f t="shared" si="207"/>
        <v>27524</v>
      </c>
    </row>
    <row r="193" spans="2:68" x14ac:dyDescent="0.25">
      <c r="B193" s="912"/>
      <c r="C193" s="67" t="s">
        <v>150</v>
      </c>
      <c r="D193" s="266">
        <f>'Dades generals - 2020'!O14</f>
        <v>1396</v>
      </c>
      <c r="E193" s="176">
        <f t="shared" si="191"/>
        <v>1.624086742054074E-2</v>
      </c>
      <c r="F193" s="303">
        <f>'Dades generals - 2020'!P14</f>
        <v>65708</v>
      </c>
      <c r="G193" s="176">
        <f t="shared" si="192"/>
        <v>0.76443761924705667</v>
      </c>
      <c r="H193" s="303">
        <f>'Dades generals - 2020'!Q14</f>
        <v>9960</v>
      </c>
      <c r="I193" s="176">
        <f t="shared" si="176"/>
        <v>0.11587323747033366</v>
      </c>
      <c r="J193" s="303">
        <f>'Dades generals - 2020'!R14</f>
        <v>4109</v>
      </c>
      <c r="K193" s="176">
        <f t="shared" si="177"/>
        <v>4.7803527386104522E-2</v>
      </c>
      <c r="L193" s="303">
        <f>'Dades generals - 2020'!S14</f>
        <v>3617</v>
      </c>
      <c r="M193" s="176">
        <f t="shared" si="178"/>
        <v>4.2079668667690445E-2</v>
      </c>
      <c r="N193" s="303">
        <f>'Dades generals - 2020'!T14</f>
        <v>104</v>
      </c>
      <c r="O193" s="176">
        <f t="shared" si="179"/>
        <v>1.2099213551119178E-3</v>
      </c>
      <c r="P193" s="303">
        <f>'Dades generals - 2020'!U14</f>
        <v>0</v>
      </c>
      <c r="Q193" s="176">
        <f t="shared" si="180"/>
        <v>0</v>
      </c>
      <c r="R193" s="303">
        <f>'Dades generals - 2020'!V14</f>
        <v>395</v>
      </c>
      <c r="S193" s="176">
        <f t="shared" si="181"/>
        <v>4.5953743775885335E-3</v>
      </c>
      <c r="T193" s="303">
        <f>'Dades generals - 2020'!W14</f>
        <v>0</v>
      </c>
      <c r="U193" s="176">
        <f t="shared" si="182"/>
        <v>0</v>
      </c>
      <c r="V193" s="303">
        <f>'Dades generals - 2020'!X14</f>
        <v>667</v>
      </c>
      <c r="W193" s="163">
        <f t="shared" si="208"/>
        <v>7.7597840755735496E-3</v>
      </c>
      <c r="X193" s="202">
        <f t="shared" si="193"/>
        <v>85956</v>
      </c>
      <c r="Y193" s="264">
        <f>'Dades generals - 2020'!Z14</f>
        <v>150</v>
      </c>
      <c r="Z193" s="167">
        <f t="shared" si="194"/>
        <v>3.0920822081589743E-3</v>
      </c>
      <c r="AA193" s="303">
        <f>'Dades generals - 2020'!AA14</f>
        <v>36072</v>
      </c>
      <c r="AB193" s="167">
        <f t="shared" si="195"/>
        <v>0.74358392941807017</v>
      </c>
      <c r="AC193" s="303">
        <f>'Dades generals - 2020'!AB14</f>
        <v>5073</v>
      </c>
      <c r="AD193" s="167">
        <f t="shared" si="183"/>
        <v>0.10457422027993651</v>
      </c>
      <c r="AE193" s="303">
        <f>'Dades generals - 2020'!AC14</f>
        <v>4251</v>
      </c>
      <c r="AF193" s="167">
        <f t="shared" si="184"/>
        <v>8.7629609779225334E-2</v>
      </c>
      <c r="AG193" s="303">
        <f>'Dades generals - 2020'!AD14</f>
        <v>2395</v>
      </c>
      <c r="AH193" s="167">
        <f t="shared" si="185"/>
        <v>4.9370245923604957E-2</v>
      </c>
      <c r="AI193" s="303">
        <f>'Dades generals - 2020'!AE14</f>
        <v>358</v>
      </c>
      <c r="AJ193" s="167">
        <f t="shared" si="186"/>
        <v>7.3797695368060853E-3</v>
      </c>
      <c r="AK193" s="303">
        <f>'Dades generals - 2020'!AF14</f>
        <v>0</v>
      </c>
      <c r="AL193" s="167">
        <f t="shared" si="187"/>
        <v>0</v>
      </c>
      <c r="AM193" s="303">
        <f>'Dades generals - 2020'!AG14</f>
        <v>212</v>
      </c>
      <c r="AN193" s="167">
        <f t="shared" si="188"/>
        <v>4.3701428541980166E-3</v>
      </c>
      <c r="AO193" s="303">
        <f>'Dades generals - 2020'!AH14</f>
        <v>0</v>
      </c>
      <c r="AP193" s="167">
        <f t="shared" si="189"/>
        <v>0</v>
      </c>
      <c r="AQ193" s="303">
        <f>'Dades generals - 2020'!AI14</f>
        <v>0</v>
      </c>
      <c r="AR193" s="167">
        <f t="shared" si="190"/>
        <v>0</v>
      </c>
      <c r="AS193" s="202">
        <f t="shared" si="196"/>
        <v>48511</v>
      </c>
      <c r="AT193" s="193">
        <v>38073</v>
      </c>
      <c r="AU193" s="43">
        <v>362</v>
      </c>
      <c r="AV193" s="210">
        <f t="shared" si="197"/>
        <v>0.157254561251086</v>
      </c>
      <c r="AW193" s="36">
        <v>0</v>
      </c>
      <c r="AX193" s="210">
        <f t="shared" si="198"/>
        <v>0</v>
      </c>
      <c r="AY193" s="246">
        <v>596</v>
      </c>
      <c r="AZ193" s="210">
        <f t="shared" si="199"/>
        <v>0.25890529973935705</v>
      </c>
      <c r="BA193" s="132">
        <v>1344</v>
      </c>
      <c r="BB193" s="405">
        <f t="shared" si="200"/>
        <v>0.58384013900955689</v>
      </c>
      <c r="BC193" s="197">
        <v>0</v>
      </c>
      <c r="BD193" s="206">
        <f t="shared" si="201"/>
        <v>2302</v>
      </c>
      <c r="BE193" s="400">
        <v>0</v>
      </c>
      <c r="BF193" s="210">
        <f t="shared" si="202"/>
        <v>0</v>
      </c>
      <c r="BG193" s="132">
        <v>0</v>
      </c>
      <c r="BH193" s="210">
        <f t="shared" si="203"/>
        <v>0</v>
      </c>
      <c r="BI193" s="132">
        <v>0</v>
      </c>
      <c r="BJ193" s="197">
        <f>'Dades generals - 2020'!I30</f>
        <v>371</v>
      </c>
      <c r="BK193" s="214">
        <f t="shared" si="204"/>
        <v>1.401004493787999E-2</v>
      </c>
      <c r="BL193" s="197">
        <f>'Dades generals - 2020'!H30</f>
        <v>1171</v>
      </c>
      <c r="BM193" s="214">
        <f t="shared" si="205"/>
        <v>4.4220384426569996E-2</v>
      </c>
      <c r="BN193" s="197">
        <f>'Dades generals - 2020'!G30</f>
        <v>24939</v>
      </c>
      <c r="BO193" s="214">
        <f t="shared" si="206"/>
        <v>0.94176957063555</v>
      </c>
      <c r="BP193" s="206">
        <f t="shared" si="207"/>
        <v>26481</v>
      </c>
    </row>
    <row r="194" spans="2:68" ht="18" thickBot="1" x14ac:dyDescent="0.3">
      <c r="B194" s="937"/>
      <c r="C194" s="68" t="s">
        <v>151</v>
      </c>
      <c r="D194" s="38">
        <f>'Dades generals - 2020'!O15</f>
        <v>1371</v>
      </c>
      <c r="E194" s="177">
        <f t="shared" si="191"/>
        <v>1.7409523809523809E-2</v>
      </c>
      <c r="F194" s="17">
        <f>'Dades generals - 2020'!P15</f>
        <v>60533</v>
      </c>
      <c r="G194" s="177">
        <f t="shared" si="192"/>
        <v>0.76867301587301584</v>
      </c>
      <c r="H194" s="17">
        <f>'Dades generals - 2020'!Q15</f>
        <v>9459</v>
      </c>
      <c r="I194" s="177">
        <f t="shared" si="176"/>
        <v>0.12011428571428572</v>
      </c>
      <c r="J194" s="17">
        <f>'Dades generals - 2020'!R15</f>
        <v>3111</v>
      </c>
      <c r="K194" s="177">
        <f t="shared" si="177"/>
        <v>3.9504761904761904E-2</v>
      </c>
      <c r="L194" s="17">
        <f>'Dades generals - 2020'!S15</f>
        <v>3269</v>
      </c>
      <c r="M194" s="177">
        <f t="shared" si="178"/>
        <v>4.151111111111111E-2</v>
      </c>
      <c r="N194" s="17">
        <f>'Dades generals - 2020'!T15</f>
        <v>90</v>
      </c>
      <c r="O194" s="177">
        <f t="shared" si="179"/>
        <v>1.1428571428571429E-3</v>
      </c>
      <c r="P194" s="17">
        <f>'Dades generals - 2020'!U15</f>
        <v>0</v>
      </c>
      <c r="Q194" s="177">
        <f t="shared" si="180"/>
        <v>0</v>
      </c>
      <c r="R194" s="17">
        <f>'Dades generals - 2020'!V15</f>
        <v>316</v>
      </c>
      <c r="S194" s="177">
        <f t="shared" si="181"/>
        <v>4.0126984126984131E-3</v>
      </c>
      <c r="T194" s="17">
        <f>'Dades generals - 2020'!W15</f>
        <v>0</v>
      </c>
      <c r="U194" s="177">
        <f t="shared" si="182"/>
        <v>0</v>
      </c>
      <c r="V194" s="17">
        <f>'Dades generals - 2020'!X15</f>
        <v>601</v>
      </c>
      <c r="W194" s="164">
        <f t="shared" si="208"/>
        <v>7.631746031746032E-3</v>
      </c>
      <c r="X194" s="203">
        <f t="shared" si="193"/>
        <v>78750</v>
      </c>
      <c r="Y194" s="50">
        <f>'Dades generals - 2020'!Z15</f>
        <v>130</v>
      </c>
      <c r="Z194" s="168">
        <f t="shared" si="194"/>
        <v>3.518648838845883E-3</v>
      </c>
      <c r="AA194" s="17">
        <f>'Dades generals - 2020'!AA15</f>
        <v>28377</v>
      </c>
      <c r="AB194" s="168">
        <f t="shared" si="195"/>
        <v>0.76806690846099712</v>
      </c>
      <c r="AC194" s="17">
        <f>'Dades generals - 2020'!AB15</f>
        <v>3453</v>
      </c>
      <c r="AD194" s="168">
        <f t="shared" si="183"/>
        <v>9.346072646565258E-2</v>
      </c>
      <c r="AE194" s="17">
        <f>'Dades generals - 2020'!AC15</f>
        <v>2854</v>
      </c>
      <c r="AF194" s="168">
        <f t="shared" si="184"/>
        <v>7.7247875277431932E-2</v>
      </c>
      <c r="AG194" s="17">
        <f>'Dades generals - 2020'!AD15</f>
        <v>1816</v>
      </c>
      <c r="AH194" s="168">
        <f t="shared" si="185"/>
        <v>4.915281762572403E-2</v>
      </c>
      <c r="AI194" s="17">
        <f>'Dades generals - 2020'!AE15</f>
        <v>207</v>
      </c>
      <c r="AJ194" s="168">
        <f t="shared" si="186"/>
        <v>5.6027716126238296E-3</v>
      </c>
      <c r="AK194" s="17">
        <f>'Dades generals - 2020'!AF15</f>
        <v>0</v>
      </c>
      <c r="AL194" s="168">
        <f t="shared" si="187"/>
        <v>0</v>
      </c>
      <c r="AM194" s="17">
        <f>'Dades generals - 2020'!AG15</f>
        <v>109</v>
      </c>
      <c r="AN194" s="168">
        <f t="shared" si="188"/>
        <v>2.950251718724625E-3</v>
      </c>
      <c r="AO194" s="17">
        <f>'Dades generals - 2020'!AH15</f>
        <v>0</v>
      </c>
      <c r="AP194" s="168">
        <f t="shared" si="189"/>
        <v>0</v>
      </c>
      <c r="AQ194" s="17">
        <f>'Dades generals - 2020'!AI15</f>
        <v>0</v>
      </c>
      <c r="AR194" s="168">
        <f t="shared" si="190"/>
        <v>0</v>
      </c>
      <c r="AS194" s="203">
        <f t="shared" si="196"/>
        <v>36946</v>
      </c>
      <c r="AT194" s="194">
        <v>35873</v>
      </c>
      <c r="AU194" s="44">
        <v>377</v>
      </c>
      <c r="AV194" s="211">
        <f t="shared" si="197"/>
        <v>0.1930363543266769</v>
      </c>
      <c r="AW194" s="36">
        <v>0</v>
      </c>
      <c r="AX194" s="211">
        <f t="shared" si="198"/>
        <v>0</v>
      </c>
      <c r="AY194" s="245">
        <v>515</v>
      </c>
      <c r="AZ194" s="211">
        <f t="shared" si="199"/>
        <v>0.26369687660010238</v>
      </c>
      <c r="BA194" s="39">
        <v>1061</v>
      </c>
      <c r="BB194" s="404">
        <f t="shared" si="200"/>
        <v>0.54326676907322069</v>
      </c>
      <c r="BC194" s="198">
        <v>0</v>
      </c>
      <c r="BD194" s="207">
        <f t="shared" si="201"/>
        <v>1953</v>
      </c>
      <c r="BE194" s="399">
        <v>0</v>
      </c>
      <c r="BF194" s="211">
        <f t="shared" si="202"/>
        <v>0</v>
      </c>
      <c r="BG194" s="39">
        <v>0</v>
      </c>
      <c r="BH194" s="211">
        <f t="shared" si="203"/>
        <v>0</v>
      </c>
      <c r="BI194" s="39">
        <v>0</v>
      </c>
      <c r="BJ194" s="198">
        <f>'Dades generals - 2020'!I31</f>
        <v>329</v>
      </c>
      <c r="BK194" s="215">
        <f t="shared" si="204"/>
        <v>1.4622872127650118E-2</v>
      </c>
      <c r="BL194" s="198">
        <f>'Dades generals - 2020'!H31</f>
        <v>893</v>
      </c>
      <c r="BM194" s="215">
        <f t="shared" si="205"/>
        <v>3.9690652917907465E-2</v>
      </c>
      <c r="BN194" s="198">
        <f>'Dades generals - 2020'!G31</f>
        <v>21277</v>
      </c>
      <c r="BO194" s="215">
        <f t="shared" si="206"/>
        <v>0.94568647495444247</v>
      </c>
      <c r="BP194" s="207">
        <f t="shared" si="207"/>
        <v>22499</v>
      </c>
    </row>
    <row r="195" spans="2:68" ht="18" thickBot="1" x14ac:dyDescent="0.3">
      <c r="B195" s="935" t="s">
        <v>30</v>
      </c>
      <c r="C195" s="950"/>
      <c r="D195" s="40">
        <f>SUM(D183:D194)</f>
        <v>14917</v>
      </c>
      <c r="E195" s="178">
        <f t="shared" si="191"/>
        <v>1.6718483467563879E-2</v>
      </c>
      <c r="F195" s="28">
        <f>SUM(F183:F194)</f>
        <v>679352</v>
      </c>
      <c r="G195" s="178">
        <f t="shared" si="192"/>
        <v>0.76139539992333949</v>
      </c>
      <c r="H195" s="28">
        <f>SUM(H183:H194)</f>
        <v>105798</v>
      </c>
      <c r="I195" s="178">
        <f>H195/$X195</f>
        <v>0.11857492216272195</v>
      </c>
      <c r="J195" s="28">
        <f>SUM(J183:J194)</f>
        <v>39885</v>
      </c>
      <c r="K195" s="178">
        <f>J195/$X195</f>
        <v>4.4701797486343453E-2</v>
      </c>
      <c r="L195" s="28">
        <f>SUM(L183:L194)</f>
        <v>39645</v>
      </c>
      <c r="M195" s="178">
        <f>L195/$X195</f>
        <v>4.4432813372096931E-2</v>
      </c>
      <c r="N195" s="28">
        <f>SUM(N183:N194)</f>
        <v>1135</v>
      </c>
      <c r="O195" s="178">
        <f>N195/$X195</f>
        <v>1.2720707069574983E-3</v>
      </c>
      <c r="P195" s="28">
        <f>SUM(P183:P194)</f>
        <v>16</v>
      </c>
      <c r="Q195" s="186">
        <f>P195/$X195</f>
        <v>1.7932274283101298E-5</v>
      </c>
      <c r="R195" s="28">
        <f>SUM(R183:R194)</f>
        <v>4401</v>
      </c>
      <c r="S195" s="178">
        <f>R195/$X195</f>
        <v>4.9324961949955507E-3</v>
      </c>
      <c r="T195" s="28">
        <f>SUM(T183:T194)</f>
        <v>0</v>
      </c>
      <c r="U195" s="178">
        <f>T195/$X195</f>
        <v>0</v>
      </c>
      <c r="V195" s="28">
        <f>SUM(V183:V194)</f>
        <v>7097</v>
      </c>
      <c r="W195" s="143">
        <f t="shared" si="208"/>
        <v>7.9540844116981185E-3</v>
      </c>
      <c r="X195" s="41">
        <f t="shared" si="193"/>
        <v>892246</v>
      </c>
      <c r="Y195" s="45">
        <f>SUM(Y183:Y194)</f>
        <v>1845</v>
      </c>
      <c r="Z195" s="159">
        <f t="shared" si="194"/>
        <v>4.1775918051272301E-3</v>
      </c>
      <c r="AA195" s="28">
        <f>SUM(AA183:AA194)</f>
        <v>330082</v>
      </c>
      <c r="AB195" s="159">
        <f t="shared" si="195"/>
        <v>0.74739721312737462</v>
      </c>
      <c r="AC195" s="28">
        <f>SUM(AC183:AC194)</f>
        <v>42240</v>
      </c>
      <c r="AD195" s="159">
        <f>AC195/$AS195</f>
        <v>9.5643077424701461E-2</v>
      </c>
      <c r="AE195" s="28">
        <f>SUM(AE183:AE194)</f>
        <v>40783</v>
      </c>
      <c r="AF195" s="159">
        <f>AE195/$AS195</f>
        <v>9.2344025251221581E-2</v>
      </c>
      <c r="AG195" s="28">
        <f>SUM(AG183:AG194)</f>
        <v>21420</v>
      </c>
      <c r="AH195" s="159">
        <f>AG195/$AS195</f>
        <v>4.8500821932696621E-2</v>
      </c>
      <c r="AI195" s="28">
        <f>SUM(AI183:AI194)</f>
        <v>2843</v>
      </c>
      <c r="AJ195" s="159">
        <f>AI195/$AS195</f>
        <v>6.4373406514778939E-3</v>
      </c>
      <c r="AK195" s="28">
        <f>SUM(AK183:AK194)</f>
        <v>0</v>
      </c>
      <c r="AL195" s="159">
        <f>AK195/$AS195</f>
        <v>0</v>
      </c>
      <c r="AM195" s="28">
        <f>SUM(AM183:AM194)</f>
        <v>2313</v>
      </c>
      <c r="AN195" s="159">
        <f>AM195/$AS195</f>
        <v>5.2372736288668195E-3</v>
      </c>
      <c r="AO195" s="28">
        <f>SUM(AO183:AO194)</f>
        <v>0</v>
      </c>
      <c r="AP195" s="159">
        <f>AO195/$AS195</f>
        <v>0</v>
      </c>
      <c r="AQ195" s="28">
        <f>SUM(AQ183:AQ194)</f>
        <v>116</v>
      </c>
      <c r="AR195" s="159">
        <f>AQ195/$AS195</f>
        <v>2.6265617853374454E-4</v>
      </c>
      <c r="AS195" s="41">
        <f t="shared" si="196"/>
        <v>441642</v>
      </c>
      <c r="AT195" s="195">
        <f>SUM(AT183:AT194)</f>
        <v>354497</v>
      </c>
      <c r="AU195" s="45">
        <f>SUM(AU183:AU194)</f>
        <v>3851</v>
      </c>
      <c r="AV195" s="159">
        <f t="shared" si="197"/>
        <v>0.1937902576489533</v>
      </c>
      <c r="AW195" s="28">
        <f>SUM(AW183:AW194)</f>
        <v>0</v>
      </c>
      <c r="AX195" s="159">
        <f t="shared" si="198"/>
        <v>0</v>
      </c>
      <c r="AY195" s="28">
        <f>SUM(AY183:AY194)</f>
        <v>5729</v>
      </c>
      <c r="AZ195" s="159">
        <f t="shared" si="199"/>
        <v>0.28829508856682767</v>
      </c>
      <c r="BA195" s="28">
        <f>SUM(BA183:BA194)</f>
        <v>10292</v>
      </c>
      <c r="BB195" s="403">
        <f t="shared" si="200"/>
        <v>0.51791465378421897</v>
      </c>
      <c r="BC195" s="29">
        <f>SUM(BC183:BC194)</f>
        <v>0</v>
      </c>
      <c r="BD195" s="41">
        <f t="shared" si="201"/>
        <v>19872</v>
      </c>
      <c r="BE195" s="40">
        <f>SUM(BE183:BE194)</f>
        <v>0</v>
      </c>
      <c r="BF195" s="159">
        <f t="shared" si="202"/>
        <v>0</v>
      </c>
      <c r="BG195" s="28">
        <f>SUM(BG183:BG194)</f>
        <v>0</v>
      </c>
      <c r="BH195" s="159">
        <f t="shared" si="203"/>
        <v>0</v>
      </c>
      <c r="BI195" s="28">
        <f>SUM(BI183:BI194)</f>
        <v>0</v>
      </c>
      <c r="BJ195" s="29">
        <f>SUM(BJ183:BJ194)</f>
        <v>3434</v>
      </c>
      <c r="BK195" s="142">
        <f t="shared" si="204"/>
        <v>1.5004806431879751E-2</v>
      </c>
      <c r="BL195" s="29">
        <f>SUM(BL183:BL194)</f>
        <v>8811</v>
      </c>
      <c r="BM195" s="142">
        <f t="shared" si="205"/>
        <v>3.8499519356812027E-2</v>
      </c>
      <c r="BN195" s="29">
        <f>SUM(BN183:BN194)</f>
        <v>216615</v>
      </c>
      <c r="BO195" s="142">
        <f t="shared" si="206"/>
        <v>0.9464956742113082</v>
      </c>
      <c r="BP195" s="41">
        <f t="shared" si="207"/>
        <v>228860</v>
      </c>
    </row>
  </sheetData>
  <mergeCells count="47">
    <mergeCell ref="B183:B194"/>
    <mergeCell ref="B195:C195"/>
    <mergeCell ref="AU102:BD102"/>
    <mergeCell ref="BE102:BP102"/>
    <mergeCell ref="BP103:BP104"/>
    <mergeCell ref="AU103:AV103"/>
    <mergeCell ref="BK103:BK104"/>
    <mergeCell ref="BE103:BH103"/>
    <mergeCell ref="BD103:BD104"/>
    <mergeCell ref="AW103:AZ103"/>
    <mergeCell ref="BA103:BB103"/>
    <mergeCell ref="BL103:BM103"/>
    <mergeCell ref="BN103:BO103"/>
    <mergeCell ref="B182:C182"/>
    <mergeCell ref="B143:C143"/>
    <mergeCell ref="B144:B155"/>
    <mergeCell ref="B156:C156"/>
    <mergeCell ref="B157:B168"/>
    <mergeCell ref="B169:C169"/>
    <mergeCell ref="AT102:AT103"/>
    <mergeCell ref="B170:B181"/>
    <mergeCell ref="B105:B116"/>
    <mergeCell ref="B117:C117"/>
    <mergeCell ref="B118:B129"/>
    <mergeCell ref="B130:C130"/>
    <mergeCell ref="B131:B142"/>
    <mergeCell ref="Y102:AS103"/>
    <mergeCell ref="D102:X103"/>
    <mergeCell ref="D5:X5"/>
    <mergeCell ref="B7:B18"/>
    <mergeCell ref="B19:C19"/>
    <mergeCell ref="B20:B31"/>
    <mergeCell ref="B32:C32"/>
    <mergeCell ref="B5:B6"/>
    <mergeCell ref="C5:C6"/>
    <mergeCell ref="B33:B44"/>
    <mergeCell ref="B45:C45"/>
    <mergeCell ref="B46:B57"/>
    <mergeCell ref="B58:C58"/>
    <mergeCell ref="B59:B70"/>
    <mergeCell ref="B71:C71"/>
    <mergeCell ref="B72:B83"/>
    <mergeCell ref="B84:C84"/>
    <mergeCell ref="B102:B104"/>
    <mergeCell ref="C102:C104"/>
    <mergeCell ref="B85:B96"/>
    <mergeCell ref="B97:C97"/>
  </mergeCells>
  <pageMargins left="0.7" right="0.7" top="0.75" bottom="0.75" header="0.3" footer="0.3"/>
  <pageSetup paperSize="9" orientation="portrait" horizontalDpi="300" verticalDpi="300" r:id="rId1"/>
  <ignoredErrors>
    <ignoredError sqref="Z117 F19:G42 F43:G83 K19:Q42 G7 K7 K43:Q83 I7 I8:I42 I43:I83 S7:U7 S8:U42 S43:U83 G8:G18 K8:K18 M8:M18 M7 O8:O18 O7:Q7 Q8:Q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8667-821C-4500-8BC5-BAE5C7D01362}">
  <dimension ref="A1:U51"/>
  <sheetViews>
    <sheetView showGridLines="0" workbookViewId="0">
      <selection activeCell="F9" sqref="F9"/>
    </sheetView>
  </sheetViews>
  <sheetFormatPr baseColWidth="10" defaultRowHeight="15" x14ac:dyDescent="0.25"/>
  <cols>
    <col min="3" max="3" width="16.42578125" bestFit="1" customWidth="1"/>
    <col min="6" max="6" width="15.5703125" customWidth="1"/>
    <col min="7" max="7" width="14" customWidth="1"/>
    <col min="8" max="8" width="18" customWidth="1"/>
    <col min="9" max="9" width="18.140625" customWidth="1"/>
    <col min="10" max="10" width="19" customWidth="1"/>
  </cols>
  <sheetData>
    <row r="1" spans="1:21" ht="27" customHeight="1" thickBot="1" x14ac:dyDescent="0.3">
      <c r="A1" s="54" t="s">
        <v>226</v>
      </c>
      <c r="C1" s="713"/>
      <c r="D1" s="713"/>
      <c r="E1" s="713"/>
      <c r="F1" s="713"/>
      <c r="G1" s="713"/>
      <c r="H1" s="713"/>
      <c r="I1" s="713"/>
      <c r="J1" s="713"/>
      <c r="K1" s="713"/>
    </row>
    <row r="2" spans="1:21" ht="17.25" x14ac:dyDescent="0.35">
      <c r="A2" s="712"/>
      <c r="B2" s="981" t="s">
        <v>221</v>
      </c>
      <c r="C2" s="983" t="s">
        <v>35</v>
      </c>
      <c r="D2" s="985" t="s">
        <v>153</v>
      </c>
      <c r="E2" s="987" t="s">
        <v>154</v>
      </c>
      <c r="F2" s="990" t="s">
        <v>82</v>
      </c>
      <c r="G2" s="992" t="s">
        <v>133</v>
      </c>
      <c r="H2" s="993"/>
      <c r="I2" s="993"/>
      <c r="J2" s="994"/>
      <c r="K2" s="979" t="s">
        <v>10</v>
      </c>
      <c r="L2" s="627"/>
    </row>
    <row r="3" spans="1:21" ht="35.25" thickBot="1" x14ac:dyDescent="0.4">
      <c r="A3" s="712"/>
      <c r="B3" s="982"/>
      <c r="C3" s="984"/>
      <c r="D3" s="986"/>
      <c r="E3" s="988"/>
      <c r="F3" s="991"/>
      <c r="G3" s="693" t="s">
        <v>134</v>
      </c>
      <c r="H3" s="694" t="s">
        <v>135</v>
      </c>
      <c r="I3" s="694" t="s">
        <v>136</v>
      </c>
      <c r="J3" s="695" t="s">
        <v>156</v>
      </c>
      <c r="K3" s="980"/>
      <c r="L3" s="627"/>
      <c r="M3" s="737">
        <f>K16-K29</f>
        <v>4161987</v>
      </c>
    </row>
    <row r="4" spans="1:21" x14ac:dyDescent="0.25">
      <c r="B4" s="911">
        <v>2019</v>
      </c>
      <c r="C4" s="66" t="s">
        <v>143</v>
      </c>
      <c r="D4" s="703">
        <v>591723</v>
      </c>
      <c r="E4" s="9">
        <v>3040</v>
      </c>
      <c r="F4" s="70">
        <v>28441</v>
      </c>
      <c r="G4" s="9">
        <v>120044</v>
      </c>
      <c r="H4" s="3">
        <v>76387</v>
      </c>
      <c r="I4" s="3">
        <v>31338</v>
      </c>
      <c r="J4" s="696">
        <f t="shared" ref="J4:J15" si="0">G4+H4+I4</f>
        <v>227769</v>
      </c>
      <c r="K4" s="223">
        <v>822532</v>
      </c>
      <c r="M4" s="632" t="s">
        <v>122</v>
      </c>
      <c r="N4" s="632"/>
      <c r="O4" s="632" t="s">
        <v>123</v>
      </c>
      <c r="P4" s="632"/>
      <c r="Q4" s="632"/>
      <c r="R4" s="632"/>
      <c r="S4" s="632" t="s">
        <v>124</v>
      </c>
      <c r="T4" s="632"/>
      <c r="U4" s="632"/>
    </row>
    <row r="5" spans="1:21" x14ac:dyDescent="0.25">
      <c r="B5" s="912"/>
      <c r="C5" s="67" t="s">
        <v>144</v>
      </c>
      <c r="D5" s="704">
        <v>546088</v>
      </c>
      <c r="E5" s="8">
        <v>3290</v>
      </c>
      <c r="F5" s="49">
        <v>28022</v>
      </c>
      <c r="G5" s="8">
        <v>121061</v>
      </c>
      <c r="H5" s="2">
        <v>95448</v>
      </c>
      <c r="I5" s="2">
        <v>30702</v>
      </c>
      <c r="J5" s="680">
        <f t="shared" si="0"/>
        <v>247211</v>
      </c>
      <c r="K5" s="224">
        <v>796589</v>
      </c>
      <c r="M5" s="691">
        <f>1-(K29/K16)</f>
        <v>0.4087328671944005</v>
      </c>
      <c r="N5" s="632"/>
      <c r="O5" s="692">
        <f>K28/K20</f>
        <v>6.1014737887963664</v>
      </c>
      <c r="P5" s="632"/>
      <c r="Q5" s="632"/>
      <c r="R5" s="632"/>
      <c r="S5" s="632">
        <f>K15/K7</f>
        <v>1.1042577623187166</v>
      </c>
      <c r="T5" s="632"/>
      <c r="U5" s="632"/>
    </row>
    <row r="6" spans="1:21" x14ac:dyDescent="0.25">
      <c r="B6" s="912"/>
      <c r="C6" s="67" t="s">
        <v>145</v>
      </c>
      <c r="D6" s="704">
        <v>685221</v>
      </c>
      <c r="E6" s="8">
        <v>3237</v>
      </c>
      <c r="F6" s="49">
        <v>26923</v>
      </c>
      <c r="G6" s="8">
        <v>121892</v>
      </c>
      <c r="H6" s="2">
        <v>89144</v>
      </c>
      <c r="I6" s="2">
        <v>32635</v>
      </c>
      <c r="J6" s="680">
        <f t="shared" si="0"/>
        <v>243671</v>
      </c>
      <c r="K6" s="224">
        <v>932129</v>
      </c>
    </row>
    <row r="7" spans="1:21" x14ac:dyDescent="0.25">
      <c r="B7" s="912"/>
      <c r="C7" s="67" t="s">
        <v>15</v>
      </c>
      <c r="D7" s="704">
        <v>533300</v>
      </c>
      <c r="E7" s="8">
        <v>3040</v>
      </c>
      <c r="F7" s="49">
        <v>23949</v>
      </c>
      <c r="G7" s="8">
        <v>111197</v>
      </c>
      <c r="H7" s="2">
        <v>69469</v>
      </c>
      <c r="I7" s="2">
        <v>31063</v>
      </c>
      <c r="J7" s="680">
        <f t="shared" si="0"/>
        <v>211729</v>
      </c>
      <c r="K7" s="224">
        <v>748069</v>
      </c>
    </row>
    <row r="8" spans="1:21" x14ac:dyDescent="0.25">
      <c r="B8" s="912"/>
      <c r="C8" s="67" t="s">
        <v>146</v>
      </c>
      <c r="D8" s="704">
        <v>615545</v>
      </c>
      <c r="E8" s="8">
        <v>3644</v>
      </c>
      <c r="F8" s="49">
        <v>29596</v>
      </c>
      <c r="G8" s="8">
        <v>136170</v>
      </c>
      <c r="H8" s="2">
        <v>84120</v>
      </c>
      <c r="I8" s="2">
        <v>36520</v>
      </c>
      <c r="J8" s="680">
        <f t="shared" si="0"/>
        <v>256810</v>
      </c>
      <c r="K8" s="224">
        <v>875999</v>
      </c>
    </row>
    <row r="9" spans="1:21" x14ac:dyDescent="0.25">
      <c r="B9" s="912"/>
      <c r="C9" s="67" t="s">
        <v>152</v>
      </c>
      <c r="D9" s="704">
        <v>598906</v>
      </c>
      <c r="E9" s="8">
        <v>2838</v>
      </c>
      <c r="F9" s="49">
        <v>23745</v>
      </c>
      <c r="G9" s="8">
        <v>115497</v>
      </c>
      <c r="H9" s="2">
        <v>48556</v>
      </c>
      <c r="I9" s="2">
        <v>33385</v>
      </c>
      <c r="J9" s="680">
        <f t="shared" si="0"/>
        <v>197438</v>
      </c>
      <c r="K9" s="224">
        <v>799182</v>
      </c>
    </row>
    <row r="10" spans="1:21" x14ac:dyDescent="0.25">
      <c r="B10" s="912"/>
      <c r="C10" s="67" t="s">
        <v>147</v>
      </c>
      <c r="D10" s="704">
        <v>647404</v>
      </c>
      <c r="E10" s="8">
        <v>2495</v>
      </c>
      <c r="F10" s="49">
        <v>23821</v>
      </c>
      <c r="G10" s="8">
        <v>122276</v>
      </c>
      <c r="H10" s="2">
        <v>39741</v>
      </c>
      <c r="I10" s="2">
        <v>34896</v>
      </c>
      <c r="J10" s="680">
        <f t="shared" si="0"/>
        <v>196913</v>
      </c>
      <c r="K10" s="224">
        <v>846812</v>
      </c>
    </row>
    <row r="11" spans="1:21" x14ac:dyDescent="0.25">
      <c r="B11" s="912"/>
      <c r="C11" s="67" t="s">
        <v>148</v>
      </c>
      <c r="D11" s="704">
        <v>479348</v>
      </c>
      <c r="E11" s="8">
        <v>617</v>
      </c>
      <c r="F11" s="49">
        <v>18384</v>
      </c>
      <c r="G11" s="8">
        <v>77235</v>
      </c>
      <c r="H11" s="2">
        <v>24758</v>
      </c>
      <c r="I11" s="2">
        <v>25351</v>
      </c>
      <c r="J11" s="680">
        <f t="shared" si="0"/>
        <v>127344</v>
      </c>
      <c r="K11" s="224">
        <v>607309</v>
      </c>
    </row>
    <row r="12" spans="1:21" x14ac:dyDescent="0.25">
      <c r="B12" s="912"/>
      <c r="C12" s="67" t="s">
        <v>149</v>
      </c>
      <c r="D12" s="704">
        <v>581905</v>
      </c>
      <c r="E12" s="8">
        <v>2767</v>
      </c>
      <c r="F12" s="49">
        <v>27470</v>
      </c>
      <c r="G12" s="8">
        <v>113942</v>
      </c>
      <c r="H12" s="2">
        <v>73365</v>
      </c>
      <c r="I12" s="2">
        <v>35322</v>
      </c>
      <c r="J12" s="680">
        <f t="shared" si="0"/>
        <v>222629</v>
      </c>
      <c r="K12" s="224">
        <v>807301</v>
      </c>
    </row>
    <row r="13" spans="1:21" x14ac:dyDescent="0.25">
      <c r="B13" s="912"/>
      <c r="C13" s="67" t="s">
        <v>18</v>
      </c>
      <c r="D13" s="704">
        <v>628976</v>
      </c>
      <c r="E13" s="8">
        <v>3256</v>
      </c>
      <c r="F13" s="49">
        <v>38715</v>
      </c>
      <c r="G13" s="8">
        <v>133658</v>
      </c>
      <c r="H13" s="2">
        <v>115374</v>
      </c>
      <c r="I13" s="2">
        <v>38204</v>
      </c>
      <c r="J13" s="680">
        <f t="shared" si="0"/>
        <v>287236</v>
      </c>
      <c r="K13" s="224">
        <v>919468</v>
      </c>
    </row>
    <row r="14" spans="1:21" x14ac:dyDescent="0.25">
      <c r="B14" s="912"/>
      <c r="C14" s="67" t="s">
        <v>150</v>
      </c>
      <c r="D14" s="704">
        <v>587563</v>
      </c>
      <c r="E14" s="8">
        <v>2840</v>
      </c>
      <c r="F14" s="49">
        <v>35754</v>
      </c>
      <c r="G14" s="8">
        <v>128697</v>
      </c>
      <c r="H14" s="2">
        <v>111402</v>
      </c>
      <c r="I14" s="2">
        <v>35956</v>
      </c>
      <c r="J14" s="680">
        <f t="shared" si="0"/>
        <v>276055</v>
      </c>
      <c r="K14" s="224">
        <v>866458</v>
      </c>
    </row>
    <row r="15" spans="1:21" ht="15.75" thickBot="1" x14ac:dyDescent="0.3">
      <c r="B15" s="913"/>
      <c r="C15" s="68" t="s">
        <v>151</v>
      </c>
      <c r="D15" s="705">
        <v>600922</v>
      </c>
      <c r="E15" s="702">
        <v>2290</v>
      </c>
      <c r="F15" s="116">
        <v>29929</v>
      </c>
      <c r="G15" s="702">
        <v>111913</v>
      </c>
      <c r="H15" s="697">
        <v>77615</v>
      </c>
      <c r="I15" s="697">
        <v>33321</v>
      </c>
      <c r="J15" s="698">
        <f t="shared" si="0"/>
        <v>222849</v>
      </c>
      <c r="K15" s="699">
        <v>826061</v>
      </c>
    </row>
    <row r="16" spans="1:21" ht="18" thickBot="1" x14ac:dyDescent="0.3">
      <c r="B16" s="935" t="s">
        <v>30</v>
      </c>
      <c r="C16" s="950"/>
      <c r="D16" s="46">
        <v>7096901</v>
      </c>
      <c r="E16" s="687">
        <v>33354</v>
      </c>
      <c r="F16" s="701">
        <v>334749</v>
      </c>
      <c r="G16" s="687">
        <v>1413582</v>
      </c>
      <c r="H16" s="688">
        <v>905379</v>
      </c>
      <c r="I16" s="688">
        <v>398693</v>
      </c>
      <c r="J16" s="701">
        <f>SUM(J4:J15)</f>
        <v>2717654</v>
      </c>
      <c r="K16" s="46">
        <f>D16+E16+F16+J16</f>
        <v>10182658</v>
      </c>
    </row>
    <row r="17" spans="2:11" x14ac:dyDescent="0.25">
      <c r="B17" s="989">
        <v>2020</v>
      </c>
      <c r="C17" s="66" t="s">
        <v>143</v>
      </c>
      <c r="D17" s="706">
        <f>'Dades generals - 2020'!C4+'Dades generals - 2020'!D4+'Dades generals - 2020'!E4</f>
        <v>580033</v>
      </c>
      <c r="E17" s="706">
        <f>'Dades generals - 2020'!F4</f>
        <v>2578</v>
      </c>
      <c r="F17" s="706">
        <f>'Dades generals - 2020'!G4</f>
        <v>30185</v>
      </c>
      <c r="G17" s="9">
        <f>'Dades generals - 2020'!H4</f>
        <v>119161</v>
      </c>
      <c r="H17" s="9">
        <f>'Dades generals - 2020'!I4</f>
        <v>78671</v>
      </c>
      <c r="I17" s="9">
        <f>'Dades generals - 2020'!J4</f>
        <v>33462</v>
      </c>
      <c r="J17" s="700">
        <f t="shared" ref="J17:J28" si="1">G17+H17+I17</f>
        <v>231294</v>
      </c>
      <c r="K17" s="226">
        <v>813905</v>
      </c>
    </row>
    <row r="18" spans="2:11" x14ac:dyDescent="0.25">
      <c r="B18" s="912"/>
      <c r="C18" s="67" t="s">
        <v>144</v>
      </c>
      <c r="D18" s="704">
        <f>'Dades generals - 2020'!C5+'Dades generals - 2020'!D5+'Dades generals - 2020'!E5</f>
        <v>573114</v>
      </c>
      <c r="E18" s="8">
        <f>'Dades generals - 2020'!F5</f>
        <v>2821</v>
      </c>
      <c r="F18" s="49">
        <f>'Dades generals - 2020'!G5</f>
        <v>34799</v>
      </c>
      <c r="G18" s="8">
        <f>'Dades generals - 2020'!H5</f>
        <v>125742</v>
      </c>
      <c r="H18" s="2">
        <f>'Dades generals - 2020'!I5</f>
        <v>103983</v>
      </c>
      <c r="I18" s="2">
        <f>'Dades generals - 2020'!J5</f>
        <v>34981</v>
      </c>
      <c r="J18" s="680">
        <f t="shared" si="1"/>
        <v>264706</v>
      </c>
      <c r="K18" s="224">
        <v>840639</v>
      </c>
    </row>
    <row r="19" spans="2:11" x14ac:dyDescent="0.25">
      <c r="B19" s="912"/>
      <c r="C19" s="67" t="s">
        <v>145</v>
      </c>
      <c r="D19" s="704">
        <f>'Dades generals - 2020'!C6+'Dades generals - 2020'!D6+'Dades generals - 2020'!E6</f>
        <v>289081</v>
      </c>
      <c r="E19" s="8">
        <f>'Dades generals - 2020'!F6</f>
        <v>1269</v>
      </c>
      <c r="F19" s="49">
        <f>'Dades generals - 2020'!G6</f>
        <v>17257</v>
      </c>
      <c r="G19" s="8">
        <f>'Dades generals - 2020'!H6</f>
        <v>74332</v>
      </c>
      <c r="H19" s="2">
        <f>'Dades generals - 2020'!I6</f>
        <v>46692</v>
      </c>
      <c r="I19" s="2">
        <f>'Dades generals - 2020'!J6</f>
        <v>21044</v>
      </c>
      <c r="J19" s="680">
        <f t="shared" si="1"/>
        <v>142068</v>
      </c>
      <c r="K19" s="224">
        <v>432416</v>
      </c>
    </row>
    <row r="20" spans="2:11" x14ac:dyDescent="0.25">
      <c r="B20" s="912"/>
      <c r="C20" s="67" t="s">
        <v>15</v>
      </c>
      <c r="D20" s="704">
        <f>'Dades generals - 2020'!C7+'Dades generals - 2020'!D7+'Dades generals - 2020'!E7</f>
        <v>49916</v>
      </c>
      <c r="E20" s="8">
        <f>'Dades generals - 2020'!F7</f>
        <v>289</v>
      </c>
      <c r="F20" s="49">
        <f>'Dades generals - 2020'!G7</f>
        <v>3008</v>
      </c>
      <c r="G20" s="8">
        <f>'Dades generals - 2020'!H7</f>
        <v>21667</v>
      </c>
      <c r="H20" s="2">
        <f>'Dades generals - 2020'!I7</f>
        <v>2354</v>
      </c>
      <c r="I20" s="2">
        <f>'Dades generals - 2020'!J7</f>
        <v>8472</v>
      </c>
      <c r="J20" s="680">
        <f t="shared" si="1"/>
        <v>32493</v>
      </c>
      <c r="K20" s="224">
        <v>84544</v>
      </c>
    </row>
    <row r="21" spans="2:11" x14ac:dyDescent="0.25">
      <c r="B21" s="912"/>
      <c r="C21" s="67" t="s">
        <v>146</v>
      </c>
      <c r="D21" s="704">
        <f>'Dades generals - 2020'!C8+'Dades generals - 2020'!D8+'Dades generals - 2020'!E8</f>
        <v>117498</v>
      </c>
      <c r="E21" s="8">
        <f>'Dades generals - 2020'!F8</f>
        <v>661</v>
      </c>
      <c r="F21" s="49">
        <f>'Dades generals - 2020'!G8</f>
        <v>5501</v>
      </c>
      <c r="G21" s="8">
        <f>'Dades generals - 2020'!H8</f>
        <v>36773</v>
      </c>
      <c r="H21" s="2">
        <f>'Dades generals - 2020'!I8</f>
        <v>4952</v>
      </c>
      <c r="I21" s="2">
        <f>'Dades generals - 2020'!J8</f>
        <v>16403</v>
      </c>
      <c r="J21" s="680">
        <f t="shared" si="1"/>
        <v>58128</v>
      </c>
      <c r="K21" s="224">
        <v>181390</v>
      </c>
    </row>
    <row r="22" spans="2:11" x14ac:dyDescent="0.25">
      <c r="B22" s="912"/>
      <c r="C22" s="67" t="s">
        <v>152</v>
      </c>
      <c r="D22" s="704">
        <f>'Dades generals - 2020'!C9+'Dades generals - 2020'!D9+'Dades generals - 2020'!E9</f>
        <v>283295</v>
      </c>
      <c r="E22" s="8">
        <f>'Dades generals - 2020'!F9</f>
        <v>1395</v>
      </c>
      <c r="F22" s="49">
        <f>'Dades generals - 2020'!G9</f>
        <v>10925</v>
      </c>
      <c r="G22" s="8">
        <f>'Dades generals - 2020'!H9</f>
        <v>59692</v>
      </c>
      <c r="H22" s="2">
        <f>'Dades generals - 2020'!I9</f>
        <v>11574</v>
      </c>
      <c r="I22" s="2">
        <f>'Dades generals - 2020'!J9</f>
        <v>27642</v>
      </c>
      <c r="J22" s="680">
        <f t="shared" si="1"/>
        <v>98908</v>
      </c>
      <c r="K22" s="224">
        <v>389670</v>
      </c>
    </row>
    <row r="23" spans="2:11" x14ac:dyDescent="0.25">
      <c r="B23" s="912"/>
      <c r="C23" s="67" t="s">
        <v>147</v>
      </c>
      <c r="D23" s="704">
        <f>'Dades generals - 2020'!C10+'Dades generals - 2020'!D10+'Dades generals - 2020'!E10</f>
        <v>388359</v>
      </c>
      <c r="E23" s="8">
        <f>'Dades generals - 2020'!F10</f>
        <v>1810</v>
      </c>
      <c r="F23" s="49">
        <f>'Dades generals - 2020'!G10</f>
        <v>16181</v>
      </c>
      <c r="G23" s="8">
        <f>'Dades generals - 2020'!H10</f>
        <v>71572</v>
      </c>
      <c r="H23" s="2">
        <f>'Dades generals - 2020'!I10</f>
        <v>15851</v>
      </c>
      <c r="I23" s="2">
        <f>'Dades generals - 2020'!J10</f>
        <v>36497</v>
      </c>
      <c r="J23" s="680">
        <f t="shared" si="1"/>
        <v>123920</v>
      </c>
      <c r="K23" s="224">
        <v>520088</v>
      </c>
    </row>
    <row r="24" spans="2:11" x14ac:dyDescent="0.25">
      <c r="B24" s="912"/>
      <c r="C24" s="67" t="s">
        <v>148</v>
      </c>
      <c r="D24" s="704">
        <f>'Dades generals - 2020'!C11+'Dades generals - 2020'!D11+'Dades generals - 2020'!E11</f>
        <v>306435</v>
      </c>
      <c r="E24" s="8">
        <f>'Dades generals - 2020'!F11</f>
        <v>459</v>
      </c>
      <c r="F24" s="49">
        <f>'Dades generals - 2020'!G11</f>
        <v>13510</v>
      </c>
      <c r="G24" s="8">
        <f>'Dades generals - 2020'!H11</f>
        <v>53127</v>
      </c>
      <c r="H24" s="2">
        <f>'Dades generals - 2020'!I11</f>
        <v>11224</v>
      </c>
      <c r="I24" s="2">
        <f>'Dades generals - 2020'!J11</f>
        <v>27113</v>
      </c>
      <c r="J24" s="680">
        <f t="shared" si="1"/>
        <v>91464</v>
      </c>
      <c r="K24" s="224">
        <v>403194</v>
      </c>
    </row>
    <row r="25" spans="2:11" x14ac:dyDescent="0.25">
      <c r="B25" s="912"/>
      <c r="C25" s="67" t="s">
        <v>149</v>
      </c>
      <c r="D25" s="704">
        <f>'Dades generals - 2020'!C12+'Dades generals - 2020'!D12+'Dades generals - 2020'!E12</f>
        <v>391243</v>
      </c>
      <c r="E25" s="8">
        <f>'Dades generals - 2020'!F12</f>
        <v>2027</v>
      </c>
      <c r="F25" s="49">
        <f>'Dades generals - 2020'!G12</f>
        <v>20990</v>
      </c>
      <c r="G25" s="8">
        <f>'Dades generals - 2020'!H12</f>
        <v>77825</v>
      </c>
      <c r="H25" s="2">
        <f>'Dades generals - 2020'!I12</f>
        <v>31956</v>
      </c>
      <c r="I25" s="2">
        <f>'Dades generals - 2020'!J12</f>
        <v>36362</v>
      </c>
      <c r="J25" s="680">
        <f t="shared" si="1"/>
        <v>146143</v>
      </c>
      <c r="K25" s="224">
        <v>546028</v>
      </c>
    </row>
    <row r="26" spans="2:11" x14ac:dyDescent="0.25">
      <c r="B26" s="912"/>
      <c r="C26" s="67" t="s">
        <v>18</v>
      </c>
      <c r="D26" s="704">
        <f>'Dades generals - 2020'!C13+'Dades generals - 2020'!D13+'Dades generals - 2020'!E13</f>
        <v>381265</v>
      </c>
      <c r="E26" s="8">
        <f>'Dades generals - 2020'!F13</f>
        <v>2308</v>
      </c>
      <c r="F26" s="49">
        <f>'Dades generals - 2020'!G13</f>
        <v>27524</v>
      </c>
      <c r="G26" s="8">
        <f>'Dades generals - 2020'!H13</f>
        <v>87649</v>
      </c>
      <c r="H26" s="2">
        <f>'Dades generals - 2020'!I13</f>
        <v>48928</v>
      </c>
      <c r="I26" s="2">
        <f>'Dades generals - 2020'!J13</f>
        <v>38575</v>
      </c>
      <c r="J26" s="680">
        <f t="shared" si="1"/>
        <v>175152</v>
      </c>
      <c r="K26" s="224">
        <v>565522</v>
      </c>
    </row>
    <row r="27" spans="2:11" x14ac:dyDescent="0.25">
      <c r="B27" s="912"/>
      <c r="C27" s="67" t="s">
        <v>150</v>
      </c>
      <c r="D27" s="704">
        <f>'Dades generals - 2020'!C14+'Dades generals - 2020'!D14+'Dades generals - 2020'!E14</f>
        <v>348947</v>
      </c>
      <c r="E27" s="8">
        <f>'Dades generals - 2020'!F14</f>
        <v>2302</v>
      </c>
      <c r="F27" s="49">
        <f>'Dades generals - 2020'!G14</f>
        <v>26481</v>
      </c>
      <c r="G27" s="8">
        <f>'Dades generals - 2020'!H14</f>
        <v>85956</v>
      </c>
      <c r="H27" s="2">
        <f>'Dades generals - 2020'!I14</f>
        <v>48511</v>
      </c>
      <c r="I27" s="2">
        <f>'Dades generals - 2020'!J14</f>
        <v>38073</v>
      </c>
      <c r="J27" s="680">
        <f t="shared" si="1"/>
        <v>172540</v>
      </c>
      <c r="K27" s="224">
        <v>530819</v>
      </c>
    </row>
    <row r="28" spans="2:11" ht="15.75" thickBot="1" x14ac:dyDescent="0.3">
      <c r="B28" s="913"/>
      <c r="C28" s="68" t="s">
        <v>151</v>
      </c>
      <c r="D28" s="705">
        <f>'Dades generals - 2020'!C15+'Dades generals - 2020'!D15+'Dades generals - 2020'!E15</f>
        <v>374056</v>
      </c>
      <c r="E28" s="702">
        <f>'Dades generals - 2020'!F15</f>
        <v>1953</v>
      </c>
      <c r="F28" s="116">
        <f>'Dades generals - 2020'!G15</f>
        <v>22499</v>
      </c>
      <c r="G28" s="702">
        <f>'Dades generals - 2020'!H15</f>
        <v>78750</v>
      </c>
      <c r="H28" s="697">
        <f>'Dades generals - 2020'!I15</f>
        <v>36946</v>
      </c>
      <c r="I28" s="697">
        <f>'Dades generals - 2020'!J15</f>
        <v>36185</v>
      </c>
      <c r="J28" s="698">
        <f t="shared" si="1"/>
        <v>151881</v>
      </c>
      <c r="K28" s="699">
        <v>515843</v>
      </c>
    </row>
    <row r="29" spans="2:11" ht="18" thickBot="1" x14ac:dyDescent="0.3">
      <c r="B29" s="935" t="s">
        <v>30</v>
      </c>
      <c r="C29" s="950"/>
      <c r="D29" s="708">
        <f t="shared" ref="D29:J29" si="2">SUM(D17:D28)</f>
        <v>4083242</v>
      </c>
      <c r="E29" s="709">
        <f t="shared" si="2"/>
        <v>19872</v>
      </c>
      <c r="F29" s="710">
        <f t="shared" si="2"/>
        <v>228860</v>
      </c>
      <c r="G29" s="710">
        <f t="shared" si="2"/>
        <v>892246</v>
      </c>
      <c r="H29" s="710">
        <f t="shared" si="2"/>
        <v>441642</v>
      </c>
      <c r="I29" s="710">
        <f t="shared" si="2"/>
        <v>354809</v>
      </c>
      <c r="J29" s="711">
        <f t="shared" si="2"/>
        <v>1688697</v>
      </c>
      <c r="K29" s="708">
        <f>D29+E29+F29+J29</f>
        <v>6020671</v>
      </c>
    </row>
    <row r="30" spans="2:11" x14ac:dyDescent="0.25">
      <c r="B30" s="707"/>
      <c r="C30" s="707"/>
      <c r="D30" s="707"/>
      <c r="E30" s="707"/>
      <c r="F30" s="707"/>
      <c r="G30" s="707"/>
      <c r="H30" s="707"/>
      <c r="I30" s="707"/>
      <c r="J30" s="707"/>
      <c r="K30" s="707"/>
    </row>
    <row r="32" spans="2:11" ht="17.25" x14ac:dyDescent="0.35">
      <c r="D32" s="977" t="s">
        <v>153</v>
      </c>
      <c r="E32" s="977" t="s">
        <v>154</v>
      </c>
      <c r="F32" s="977" t="s">
        <v>155</v>
      </c>
      <c r="G32" s="978" t="s">
        <v>133</v>
      </c>
      <c r="H32" s="978"/>
      <c r="I32" s="978"/>
      <c r="J32" s="978"/>
      <c r="K32" s="977" t="s">
        <v>10</v>
      </c>
    </row>
    <row r="33" spans="3:11" ht="38.25" customHeight="1" x14ac:dyDescent="0.35">
      <c r="D33" s="977"/>
      <c r="E33" s="977"/>
      <c r="F33" s="977"/>
      <c r="G33" s="622" t="s">
        <v>134</v>
      </c>
      <c r="H33" s="622" t="s">
        <v>135</v>
      </c>
      <c r="I33" s="622" t="s">
        <v>136</v>
      </c>
      <c r="J33" s="639" t="s">
        <v>138</v>
      </c>
      <c r="K33" s="977"/>
    </row>
    <row r="34" spans="3:11" x14ac:dyDescent="0.25">
      <c r="C34" s="619" t="s">
        <v>143</v>
      </c>
      <c r="D34" s="623">
        <f>D17/D4</f>
        <v>0.98024413450212344</v>
      </c>
      <c r="E34" s="623">
        <f t="shared" ref="E34:K34" si="3">E17/E4</f>
        <v>0.84802631578947374</v>
      </c>
      <c r="F34" s="623">
        <f t="shared" si="3"/>
        <v>1.0613199254597236</v>
      </c>
      <c r="G34" s="623">
        <f t="shared" si="3"/>
        <v>0.99264436373329779</v>
      </c>
      <c r="H34" s="623">
        <f t="shared" si="3"/>
        <v>1.0299003757183813</v>
      </c>
      <c r="I34" s="623">
        <f t="shared" si="3"/>
        <v>1.0677771395749569</v>
      </c>
      <c r="J34" s="623">
        <f t="shared" si="3"/>
        <v>1.0154762061562372</v>
      </c>
      <c r="K34" s="628">
        <f t="shared" si="3"/>
        <v>0.98951165425782828</v>
      </c>
    </row>
    <row r="35" spans="3:11" x14ac:dyDescent="0.25">
      <c r="C35" s="619" t="s">
        <v>144</v>
      </c>
      <c r="D35" s="623">
        <f t="shared" ref="D35:K35" si="4">D18/D5</f>
        <v>1.0494901920569579</v>
      </c>
      <c r="E35" s="623">
        <f t="shared" si="4"/>
        <v>0.85744680851063826</v>
      </c>
      <c r="F35" s="623">
        <f t="shared" si="4"/>
        <v>1.241845692670045</v>
      </c>
      <c r="G35" s="623">
        <f t="shared" si="4"/>
        <v>1.0386664574057707</v>
      </c>
      <c r="H35" s="623">
        <f t="shared" si="4"/>
        <v>1.0894204174000504</v>
      </c>
      <c r="I35" s="623">
        <f t="shared" si="4"/>
        <v>1.1393720278809198</v>
      </c>
      <c r="J35" s="623">
        <f t="shared" si="4"/>
        <v>1.0707695045932422</v>
      </c>
      <c r="K35" s="628">
        <f t="shared" si="4"/>
        <v>1.0552982780329629</v>
      </c>
    </row>
    <row r="36" spans="3:11" x14ac:dyDescent="0.25">
      <c r="C36" s="619" t="s">
        <v>145</v>
      </c>
      <c r="D36" s="623">
        <f t="shared" ref="D36:K36" si="5">D19/D6</f>
        <v>0.42187994822108488</v>
      </c>
      <c r="E36" s="623">
        <f t="shared" si="5"/>
        <v>0.39202965708989806</v>
      </c>
      <c r="F36" s="623">
        <f t="shared" si="5"/>
        <v>0.64097611707462021</v>
      </c>
      <c r="G36" s="623">
        <f t="shared" si="5"/>
        <v>0.60981852787713708</v>
      </c>
      <c r="H36" s="623">
        <f t="shared" si="5"/>
        <v>0.52378174638786679</v>
      </c>
      <c r="I36" s="623">
        <f t="shared" si="5"/>
        <v>0.64482917113528415</v>
      </c>
      <c r="J36" s="623">
        <f t="shared" si="5"/>
        <v>0.58303203910190382</v>
      </c>
      <c r="K36" s="628">
        <f t="shared" si="5"/>
        <v>0.46390145569980124</v>
      </c>
    </row>
    <row r="37" spans="3:11" x14ac:dyDescent="0.25">
      <c r="C37" s="619" t="s">
        <v>15</v>
      </c>
      <c r="D37" s="623">
        <f t="shared" ref="D37:K37" si="6">D20/D7</f>
        <v>9.3598349896868549E-2</v>
      </c>
      <c r="E37" s="623">
        <f t="shared" si="6"/>
        <v>9.5065789473684215E-2</v>
      </c>
      <c r="F37" s="623">
        <f t="shared" si="6"/>
        <v>0.12560023383022256</v>
      </c>
      <c r="G37" s="623">
        <f t="shared" si="6"/>
        <v>0.19485237911094724</v>
      </c>
      <c r="H37" s="623">
        <f t="shared" si="6"/>
        <v>3.3885618045459129E-2</v>
      </c>
      <c r="I37" s="623">
        <f t="shared" si="6"/>
        <v>0.27273605253838973</v>
      </c>
      <c r="J37" s="623">
        <f t="shared" si="6"/>
        <v>0.15346504257801247</v>
      </c>
      <c r="K37" s="628">
        <f t="shared" si="6"/>
        <v>0.11301631266634495</v>
      </c>
    </row>
    <row r="38" spans="3:11" x14ac:dyDescent="0.25">
      <c r="C38" s="619" t="s">
        <v>146</v>
      </c>
      <c r="D38" s="623">
        <f t="shared" ref="D38:K38" si="7">D21/D8</f>
        <v>0.19088450072699803</v>
      </c>
      <c r="E38" s="623">
        <f t="shared" si="7"/>
        <v>0.18139407244785949</v>
      </c>
      <c r="F38" s="623">
        <f t="shared" si="7"/>
        <v>0.18586971212325989</v>
      </c>
      <c r="G38" s="623">
        <f t="shared" si="7"/>
        <v>0.27005214070646988</v>
      </c>
      <c r="H38" s="623">
        <f t="shared" si="7"/>
        <v>5.8868283404660007E-2</v>
      </c>
      <c r="I38" s="623">
        <f t="shared" si="7"/>
        <v>0.44915115005476453</v>
      </c>
      <c r="J38" s="623">
        <f t="shared" si="7"/>
        <v>0.22634632607764496</v>
      </c>
      <c r="K38" s="628">
        <f t="shared" si="7"/>
        <v>0.20706644642288405</v>
      </c>
    </row>
    <row r="39" spans="3:11" x14ac:dyDescent="0.25">
      <c r="C39" s="619" t="s">
        <v>152</v>
      </c>
      <c r="D39" s="623">
        <f t="shared" ref="D39:K39" si="8">D22/D9</f>
        <v>0.47302080793981027</v>
      </c>
      <c r="E39" s="623">
        <f t="shared" si="8"/>
        <v>0.4915433403805497</v>
      </c>
      <c r="F39" s="623">
        <f t="shared" si="8"/>
        <v>0.46009686249736786</v>
      </c>
      <c r="G39" s="623">
        <f t="shared" si="8"/>
        <v>0.51682727689896713</v>
      </c>
      <c r="H39" s="623">
        <f t="shared" si="8"/>
        <v>0.23836395090205123</v>
      </c>
      <c r="I39" s="623">
        <f t="shared" si="8"/>
        <v>0.82797663621386852</v>
      </c>
      <c r="J39" s="623">
        <f t="shared" si="8"/>
        <v>0.5009572625330484</v>
      </c>
      <c r="K39" s="628">
        <f t="shared" si="8"/>
        <v>0.48758605674301975</v>
      </c>
    </row>
    <row r="40" spans="3:11" x14ac:dyDescent="0.25">
      <c r="C40" s="619" t="s">
        <v>147</v>
      </c>
      <c r="D40" s="623">
        <f t="shared" ref="D40:K40" si="9">D23/D10</f>
        <v>0.59987117781169097</v>
      </c>
      <c r="E40" s="623">
        <f t="shared" si="9"/>
        <v>0.72545090180360716</v>
      </c>
      <c r="F40" s="623">
        <f t="shared" si="9"/>
        <v>0.67927458964778975</v>
      </c>
      <c r="G40" s="623">
        <f t="shared" si="9"/>
        <v>0.58533154502927798</v>
      </c>
      <c r="H40" s="623">
        <f t="shared" si="9"/>
        <v>0.3988576029792909</v>
      </c>
      <c r="I40" s="623">
        <f t="shared" si="9"/>
        <v>1.0458791838606143</v>
      </c>
      <c r="J40" s="623">
        <f t="shared" si="9"/>
        <v>0.62931345314936038</v>
      </c>
      <c r="K40" s="628">
        <f t="shared" si="9"/>
        <v>0.61417174059885782</v>
      </c>
    </row>
    <row r="41" spans="3:11" x14ac:dyDescent="0.25">
      <c r="C41" s="619" t="s">
        <v>148</v>
      </c>
      <c r="D41" s="623">
        <f t="shared" ref="D41:K41" si="10">D24/D11</f>
        <v>0.6392745979956107</v>
      </c>
      <c r="E41" s="623">
        <f t="shared" si="10"/>
        <v>0.7439222042139384</v>
      </c>
      <c r="F41" s="623">
        <f t="shared" si="10"/>
        <v>0.73487815491731945</v>
      </c>
      <c r="G41" s="623">
        <f t="shared" si="10"/>
        <v>0.68786172072247043</v>
      </c>
      <c r="H41" s="623">
        <f t="shared" si="10"/>
        <v>0.45334841263430004</v>
      </c>
      <c r="I41" s="623">
        <f t="shared" si="10"/>
        <v>1.0695041615715357</v>
      </c>
      <c r="J41" s="623">
        <f t="shared" si="10"/>
        <v>0.71824349792687525</v>
      </c>
      <c r="K41" s="628">
        <f t="shared" si="10"/>
        <v>0.66390256031114314</v>
      </c>
    </row>
    <row r="42" spans="3:11" x14ac:dyDescent="0.25">
      <c r="C42" s="619" t="s">
        <v>149</v>
      </c>
      <c r="D42" s="623">
        <f t="shared" ref="D42:K42" si="11">D25/D12</f>
        <v>0.67234857923544222</v>
      </c>
      <c r="E42" s="623">
        <f t="shared" si="11"/>
        <v>0.7325623418865197</v>
      </c>
      <c r="F42" s="623">
        <f t="shared" si="11"/>
        <v>0.76410629777939565</v>
      </c>
      <c r="G42" s="623">
        <f t="shared" si="11"/>
        <v>0.68302294149655085</v>
      </c>
      <c r="H42" s="623">
        <f t="shared" si="11"/>
        <v>0.43557554692291967</v>
      </c>
      <c r="I42" s="623">
        <f t="shared" si="11"/>
        <v>1.0294434063756299</v>
      </c>
      <c r="J42" s="623">
        <f t="shared" si="11"/>
        <v>0.65644188313292517</v>
      </c>
      <c r="K42" s="628">
        <f t="shared" si="11"/>
        <v>0.67636234812046558</v>
      </c>
    </row>
    <row r="43" spans="3:11" x14ac:dyDescent="0.25">
      <c r="C43" s="619" t="s">
        <v>18</v>
      </c>
      <c r="D43" s="623">
        <f t="shared" ref="D43:K43" si="12">D26/D13</f>
        <v>0.60616780290503935</v>
      </c>
      <c r="E43" s="623">
        <f t="shared" si="12"/>
        <v>0.70884520884520885</v>
      </c>
      <c r="F43" s="623">
        <f t="shared" si="12"/>
        <v>0.7109389125661888</v>
      </c>
      <c r="G43" s="623">
        <f t="shared" si="12"/>
        <v>0.65577069834951895</v>
      </c>
      <c r="H43" s="623">
        <f t="shared" si="12"/>
        <v>0.42408168218142733</v>
      </c>
      <c r="I43" s="623">
        <f t="shared" si="12"/>
        <v>1.0097110250235577</v>
      </c>
      <c r="J43" s="623">
        <f t="shared" si="12"/>
        <v>0.60978428887743874</v>
      </c>
      <c r="K43" s="628">
        <f t="shared" si="12"/>
        <v>0.61505348745143928</v>
      </c>
    </row>
    <row r="44" spans="3:11" x14ac:dyDescent="0.25">
      <c r="C44" s="619" t="s">
        <v>150</v>
      </c>
      <c r="D44" s="623">
        <f t="shared" ref="D44:K44" si="13">D27/D14</f>
        <v>0.59388865534419288</v>
      </c>
      <c r="E44" s="623">
        <f t="shared" si="13"/>
        <v>0.81056338028169017</v>
      </c>
      <c r="F44" s="623">
        <f t="shared" si="13"/>
        <v>0.74064440342339322</v>
      </c>
      <c r="G44" s="623">
        <f t="shared" si="13"/>
        <v>0.66789435651180684</v>
      </c>
      <c r="H44" s="623">
        <f t="shared" si="13"/>
        <v>0.43545896842067466</v>
      </c>
      <c r="I44" s="623">
        <f t="shared" si="13"/>
        <v>1.0588775169651796</v>
      </c>
      <c r="J44" s="623">
        <f t="shared" si="13"/>
        <v>0.62502037637427321</v>
      </c>
      <c r="K44" s="628">
        <f t="shared" si="13"/>
        <v>0.61263096422446328</v>
      </c>
    </row>
    <row r="45" spans="3:11" ht="15.75" thickBot="1" x14ac:dyDescent="0.3">
      <c r="C45" s="625" t="s">
        <v>151</v>
      </c>
      <c r="D45" s="626">
        <f>D28/D15</f>
        <v>0.62247013755529002</v>
      </c>
      <c r="E45" s="626">
        <f t="shared" ref="E45:K45" si="14">E28/E15</f>
        <v>0.85283842794759823</v>
      </c>
      <c r="F45" s="626">
        <f t="shared" si="14"/>
        <v>0.75174579838952182</v>
      </c>
      <c r="G45" s="626">
        <f t="shared" si="14"/>
        <v>0.70367160204801948</v>
      </c>
      <c r="H45" s="626">
        <f t="shared" si="14"/>
        <v>0.47601623397539133</v>
      </c>
      <c r="I45" s="626">
        <f t="shared" si="14"/>
        <v>1.0859518021668018</v>
      </c>
      <c r="J45" s="626">
        <f t="shared" si="14"/>
        <v>0.68154221019614181</v>
      </c>
      <c r="K45" s="629">
        <f t="shared" si="14"/>
        <v>0.62446114754237281</v>
      </c>
    </row>
    <row r="46" spans="3:11" ht="17.25" x14ac:dyDescent="0.25">
      <c r="C46" s="624" t="s">
        <v>30</v>
      </c>
      <c r="D46" s="630">
        <f>D29/D16</f>
        <v>0.57535563762267505</v>
      </c>
      <c r="E46" s="630">
        <f t="shared" ref="E46:K46" si="15">E29/E16</f>
        <v>0.59579060982191046</v>
      </c>
      <c r="F46" s="630">
        <f t="shared" si="15"/>
        <v>0.68367642621785274</v>
      </c>
      <c r="G46" s="630">
        <f t="shared" si="15"/>
        <v>0.63119507746986026</v>
      </c>
      <c r="H46" s="630">
        <f t="shared" si="15"/>
        <v>0.48779792771866809</v>
      </c>
      <c r="I46" s="630">
        <f t="shared" si="15"/>
        <v>0.88993034741016275</v>
      </c>
      <c r="J46" s="630">
        <f t="shared" si="15"/>
        <v>0.62138042591146625</v>
      </c>
      <c r="K46" s="630">
        <f t="shared" si="15"/>
        <v>0.5912671328055995</v>
      </c>
    </row>
    <row r="51" spans="10:10" x14ac:dyDescent="0.25">
      <c r="J51" s="627"/>
    </row>
  </sheetData>
  <mergeCells count="16">
    <mergeCell ref="B16:C16"/>
    <mergeCell ref="B17:B28"/>
    <mergeCell ref="B29:C29"/>
    <mergeCell ref="F2:F3"/>
    <mergeCell ref="G2:J2"/>
    <mergeCell ref="K2:K3"/>
    <mergeCell ref="B4:B15"/>
    <mergeCell ref="B2:B3"/>
    <mergeCell ref="C2:C3"/>
    <mergeCell ref="D2:D3"/>
    <mergeCell ref="E2:E3"/>
    <mergeCell ref="D32:D33"/>
    <mergeCell ref="E32:E33"/>
    <mergeCell ref="F32:F33"/>
    <mergeCell ref="G32:J32"/>
    <mergeCell ref="K32:K33"/>
  </mergeCells>
  <conditionalFormatting sqref="D34:J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Índex</vt:lpstr>
      <vt:lpstr>Dades generals - 2020</vt:lpstr>
      <vt:lpstr>Dades per operadors</vt:lpstr>
      <vt:lpstr>Dades per línies</vt:lpstr>
      <vt:lpstr>Bo Sanitari</vt:lpstr>
      <vt:lpstr>Gráfiques - 2020</vt:lpstr>
      <vt:lpstr>Evolució per títols</vt:lpstr>
      <vt:lpstr>Evolució per zones</vt:lpstr>
      <vt:lpstr>Impacte Covid-19</vt:lpstr>
      <vt:lpstr>Gráfiques evolució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Saura Blasco;Ignacio Sánchez D'Ocon</dc:creator>
  <cp:lastModifiedBy>Mario Paredes Sánchez</cp:lastModifiedBy>
  <dcterms:created xsi:type="dcterms:W3CDTF">2020-05-04T11:59:20Z</dcterms:created>
  <dcterms:modified xsi:type="dcterms:W3CDTF">2021-10-15T11:08:09Z</dcterms:modified>
</cp:coreProperties>
</file>